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70" tabRatio="760" activeTab="0"/>
  </bookViews>
  <sheets>
    <sheet name="記入 注意事項" sheetId="1" r:id="rId1"/>
    <sheet name="男子申込(様式1-1)" sheetId="2" r:id="rId2"/>
    <sheet name="男子四種個票(様式2-1)" sheetId="3" r:id="rId3"/>
    <sheet name="女子申込(様式1-1)" sheetId="4" r:id="rId4"/>
    <sheet name="女子四種個票(様式2-2)" sheetId="5" r:id="rId5"/>
    <sheet name="プロ申込等(様式3)" sheetId="6" r:id="rId6"/>
    <sheet name="集計(入力×）" sheetId="7" r:id="rId7"/>
  </sheets>
  <definedNames>
    <definedName name="_xlnm.Print_Area" localSheetId="5">'プロ申込等(様式3)'!$A$1:$H$34</definedName>
    <definedName name="_xlnm.Print_Area" localSheetId="4">'女子四種個票(様式2-2)'!$A$1:$J$47</definedName>
    <definedName name="_xlnm.Print_Area" localSheetId="3">'女子申込(様式1-1)'!$A$1:$Z$37</definedName>
    <definedName name="_xlnm.Print_Area" localSheetId="2">'男子四種個票(様式2-1)'!$A$1:$J$47</definedName>
    <definedName name="_xlnm.Print_Area" localSheetId="1">'男子申込(様式1-1)'!$A$1:$AC$37</definedName>
    <definedName name="_xlnm.Print_Titles" localSheetId="3">'女子申込(様式1-1)'!$1:$1</definedName>
    <definedName name="_xlnm.Print_Titles" localSheetId="1">'男子申込(様式1-1)'!$1:$1</definedName>
  </definedNames>
  <calcPr fullCalcOnLoad="1"/>
</workbook>
</file>

<file path=xl/comments2.xml><?xml version="1.0" encoding="utf-8"?>
<comments xmlns="http://schemas.openxmlformats.org/spreadsheetml/2006/main">
  <authors>
    <author>User</author>
    <author>DIGITAL OASYS</author>
    <author>owner</author>
  </authors>
  <commentList>
    <comment ref="F9" authorId="0">
      <text>
        <r>
          <rPr>
            <b/>
            <sz val="9"/>
            <rFont val="ＭＳ Ｐゴシック"/>
            <family val="3"/>
          </rPr>
          <t>全角５文字を基本とします。</t>
        </r>
      </text>
    </comment>
    <comment ref="G9" authorId="0">
      <text>
        <r>
          <rPr>
            <b/>
            <sz val="9"/>
            <rFont val="ＭＳ Ｐゴシック"/>
            <family val="3"/>
          </rPr>
          <t>姓と名の間にスペースを空けて下さい。</t>
        </r>
      </text>
    </comment>
    <comment ref="L9" authorId="0">
      <text>
        <r>
          <rPr>
            <b/>
            <sz val="9"/>
            <rFont val="ＭＳ Ｐゴシック"/>
            <family val="3"/>
          </rPr>
          <t>ドロップダウンリストから選択して下さい。</t>
        </r>
      </text>
    </comment>
    <comment ref="P9" authorId="0">
      <text>
        <r>
          <rPr>
            <b/>
            <sz val="9"/>
            <rFont val="ＭＳ Ｐゴシック"/>
            <family val="3"/>
          </rPr>
          <t>ドロップダウンリストから選択して下さい。</t>
        </r>
      </text>
    </comment>
    <comment ref="U9" authorId="0">
      <text>
        <r>
          <rPr>
            <b/>
            <sz val="9"/>
            <rFont val="ＭＳ Ｐゴシック"/>
            <family val="3"/>
          </rPr>
          <t>ドロップダウンリストから選択して下さい。</t>
        </r>
      </text>
    </comment>
    <comment ref="D9" authorId="0">
      <text>
        <r>
          <rPr>
            <b/>
            <sz val="9"/>
            <rFont val="ＭＳ Ｐゴシック"/>
            <family val="3"/>
          </rPr>
          <t>JAAF選手登録番号を入力してください。</t>
        </r>
      </text>
    </comment>
    <comment ref="G4" authorId="0">
      <text>
        <r>
          <rPr>
            <b/>
            <sz val="9"/>
            <rFont val="ＭＳ Ｐゴシック"/>
            <family val="3"/>
          </rPr>
          <t>ドロップダウンリストから選択して下さい。</t>
        </r>
      </text>
    </comment>
    <comment ref="G5" authorId="0">
      <text>
        <r>
          <rPr>
            <b/>
            <sz val="9"/>
            <rFont val="ＭＳ Ｐゴシック"/>
            <family val="3"/>
          </rPr>
          <t>ドロップダウンリストから選択して下さい。</t>
        </r>
      </text>
    </comment>
    <comment ref="R9" authorId="0">
      <text>
        <r>
          <rPr>
            <b/>
            <sz val="9"/>
            <rFont val="ＭＳ Ｐゴシック"/>
            <family val="3"/>
          </rPr>
          <t>記録の記入はフィールドも長距離もすべてピリオド「．」で記入のこと。また，半角数字で記入ください。記入注意事項参照のこと</t>
        </r>
      </text>
    </comment>
    <comment ref="W9" authorId="0">
      <text>
        <r>
          <rPr>
            <b/>
            <sz val="9"/>
            <rFont val="ＭＳ Ｐゴシック"/>
            <family val="3"/>
          </rPr>
          <t>記録の記入はフィールドも長距離もすべてピリオド「．」で記入のこと。また，半角数字で記入ください。記入注意事項参照のこと</t>
        </r>
      </text>
    </comment>
    <comment ref="S9" authorId="0">
      <text>
        <r>
          <rPr>
            <b/>
            <sz val="9"/>
            <rFont val="ＭＳ Ｐゴシック"/>
            <family val="3"/>
          </rPr>
          <t>半角数字、半角記号で入力</t>
        </r>
      </text>
    </comment>
    <comment ref="X9" authorId="0">
      <text>
        <r>
          <rPr>
            <b/>
            <sz val="9"/>
            <rFont val="ＭＳ Ｐゴシック"/>
            <family val="3"/>
          </rPr>
          <t>半角数字、半角記号で入力</t>
        </r>
      </text>
    </comment>
    <comment ref="AB9" authorId="0">
      <text>
        <r>
          <rPr>
            <b/>
            <sz val="9"/>
            <rFont val="ＭＳ Ｐゴシック"/>
            <family val="3"/>
          </rPr>
          <t>ドロップダウンリストから選択して下さい。</t>
        </r>
      </text>
    </comment>
    <comment ref="AA9" authorId="1">
      <text>
        <r>
          <rPr>
            <b/>
            <sz val="9"/>
            <rFont val="ＭＳ Ｐゴシック"/>
            <family val="3"/>
          </rPr>
          <t>ドロップダウンリストから選択。</t>
        </r>
        <r>
          <rPr>
            <b/>
            <sz val="9"/>
            <rFont val="MS P ゴシック"/>
            <family val="3"/>
          </rPr>
          <t>四種は、標準のみ</t>
        </r>
      </text>
    </comment>
    <comment ref="T9" authorId="1">
      <text>
        <r>
          <rPr>
            <b/>
            <sz val="9"/>
            <rFont val="MS P ゴシック"/>
            <family val="3"/>
          </rPr>
          <t>ドロップダウンリストから選択。四種は、標準のみ</t>
        </r>
        <r>
          <rPr>
            <sz val="9"/>
            <rFont val="MS P ゴシック"/>
            <family val="3"/>
          </rPr>
          <t xml:space="preserve">
</t>
        </r>
      </text>
    </comment>
    <comment ref="AC11" authorId="2">
      <text>
        <r>
          <rPr>
            <sz val="9"/>
            <rFont val="ＭＳ Ｐゴシック"/>
            <family val="3"/>
          </rPr>
          <t>100mHを申し込む場合、申込最高記録が100mH/110mHどちらの記録なのかを入力してください</t>
        </r>
      </text>
    </comment>
    <comment ref="AC9" authorId="2">
      <text>
        <r>
          <rPr>
            <sz val="9"/>
            <rFont val="ＭＳ Ｐゴシック"/>
            <family val="3"/>
          </rPr>
          <t>100mHを申し込む場合、申込最高記録が100mH/110mHどちらの記録なのかを入力してください</t>
        </r>
      </text>
    </comment>
  </commentList>
</comments>
</file>

<file path=xl/comments4.xml><?xml version="1.0" encoding="utf-8"?>
<comments xmlns="http://schemas.openxmlformats.org/spreadsheetml/2006/main">
  <authors>
    <author>User</author>
  </authors>
  <commentList>
    <comment ref="F9" authorId="0">
      <text>
        <r>
          <rPr>
            <b/>
            <sz val="9"/>
            <rFont val="ＭＳ Ｐゴシック"/>
            <family val="3"/>
          </rPr>
          <t>全角５文字を基本とします。</t>
        </r>
      </text>
    </comment>
    <comment ref="G9" authorId="0">
      <text>
        <r>
          <rPr>
            <b/>
            <sz val="9"/>
            <rFont val="ＭＳ Ｐゴシック"/>
            <family val="3"/>
          </rPr>
          <t>姓と名の間にスペースを空けてください。</t>
        </r>
      </text>
    </comment>
    <comment ref="L9" authorId="0">
      <text>
        <r>
          <rPr>
            <b/>
            <sz val="9"/>
            <rFont val="ＭＳ Ｐゴシック"/>
            <family val="3"/>
          </rPr>
          <t>ドロップダウンリストから選択して下さい。</t>
        </r>
      </text>
    </comment>
    <comment ref="P9" authorId="0">
      <text>
        <r>
          <rPr>
            <b/>
            <sz val="9"/>
            <rFont val="ＭＳ Ｐゴシック"/>
            <family val="3"/>
          </rPr>
          <t>ドロップダウンリストから選択して下さい。</t>
        </r>
      </text>
    </comment>
    <comment ref="U9" authorId="0">
      <text>
        <r>
          <rPr>
            <b/>
            <sz val="9"/>
            <rFont val="ＭＳ Ｐゴシック"/>
            <family val="3"/>
          </rPr>
          <t>ドロップダウンリストから選択して下さい。</t>
        </r>
      </text>
    </comment>
    <comment ref="D9" authorId="0">
      <text>
        <r>
          <rPr>
            <b/>
            <sz val="9"/>
            <rFont val="ＭＳ Ｐゴシック"/>
            <family val="3"/>
          </rPr>
          <t>JAAF選手登録番号を入力してください。</t>
        </r>
      </text>
    </comment>
    <comment ref="R9" authorId="0">
      <text>
        <r>
          <rPr>
            <b/>
            <sz val="9"/>
            <rFont val="ＭＳ Ｐゴシック"/>
            <family val="3"/>
          </rPr>
          <t>記録の記入はフィールドも長距離もすべてピリオド「．」で記入のこと。また，半角数字で記入ください。記入注意事項参照のこと</t>
        </r>
      </text>
    </comment>
    <comment ref="W9" authorId="0">
      <text>
        <r>
          <rPr>
            <b/>
            <sz val="9"/>
            <rFont val="ＭＳ Ｐゴシック"/>
            <family val="3"/>
          </rPr>
          <t>記録の記入はフィールドも長距離もすべてピリオド「．」で記入のこと。また，半角数字で記入ください。記入注意事項参照のこと</t>
        </r>
      </text>
    </comment>
    <comment ref="S9" authorId="0">
      <text>
        <r>
          <rPr>
            <b/>
            <sz val="9"/>
            <rFont val="ＭＳ Ｐゴシック"/>
            <family val="3"/>
          </rPr>
          <t>半角数字、半角記号で入力</t>
        </r>
      </text>
    </comment>
    <comment ref="X9" authorId="0">
      <text>
        <r>
          <rPr>
            <b/>
            <sz val="9"/>
            <rFont val="ＭＳ Ｐゴシック"/>
            <family val="3"/>
          </rPr>
          <t>半角数字、半角記号で入力</t>
        </r>
      </text>
    </comment>
    <comment ref="G4" authorId="0">
      <text>
        <r>
          <rPr>
            <b/>
            <sz val="9"/>
            <rFont val="ＭＳ Ｐゴシック"/>
            <family val="3"/>
          </rPr>
          <t>ドロップダウンリストから選択して下さい。</t>
        </r>
      </text>
    </comment>
    <comment ref="G5" authorId="0">
      <text>
        <r>
          <rPr>
            <b/>
            <sz val="9"/>
            <rFont val="ＭＳ Ｐゴシック"/>
            <family val="3"/>
          </rPr>
          <t>ドロップダウンリストから選択して下さい。</t>
        </r>
      </text>
    </comment>
    <comment ref="Y9" authorId="0">
      <text>
        <r>
          <rPr>
            <b/>
            <sz val="11"/>
            <color indexed="8"/>
            <rFont val="ＭＳ Ｐゴシック"/>
            <family val="3"/>
          </rPr>
          <t>ドロップダウンリストから選択。四種は、標準のみ。</t>
        </r>
      </text>
    </comment>
    <comment ref="T9" authorId="0">
      <text>
        <r>
          <rPr>
            <b/>
            <sz val="11"/>
            <color indexed="8"/>
            <rFont val="ＭＳ Ｐゴシック"/>
            <family val="3"/>
          </rPr>
          <t>ドロップダウンリストから選択。四種は、標準のみ。</t>
        </r>
      </text>
    </comment>
  </commentList>
</comments>
</file>

<file path=xl/sharedStrings.xml><?xml version="1.0" encoding="utf-8"?>
<sst xmlns="http://schemas.openxmlformats.org/spreadsheetml/2006/main" count="759" uniqueCount="330">
  <si>
    <t>氏名</t>
  </si>
  <si>
    <r>
      <t>　</t>
    </r>
    <r>
      <rPr>
        <sz val="11"/>
        <color indexed="8"/>
        <rFont val="ＭＳ Ｐゴシック"/>
        <family val="3"/>
      </rPr>
      <t>北海道中学校新人陸上競技大会(函館大会）の参加申込は，</t>
    </r>
    <r>
      <rPr>
        <sz val="11"/>
        <color indexed="10"/>
        <rFont val="ＭＳ Ｐゴシック"/>
        <family val="3"/>
      </rPr>
      <t>紙に印刷した参加申込書（男・女）</t>
    </r>
    <r>
      <rPr>
        <sz val="11"/>
        <color indexed="8"/>
        <rFont val="ＭＳ Ｐゴシック"/>
        <family val="3"/>
      </rPr>
      <t>とともに，</t>
    </r>
    <r>
      <rPr>
        <sz val="11"/>
        <color indexed="10"/>
        <rFont val="ＭＳ Ｐゴシック"/>
        <family val="3"/>
      </rPr>
      <t>エクセルで作成したデジタルデータ</t>
    </r>
    <r>
      <rPr>
        <sz val="11"/>
        <color indexed="8"/>
        <rFont val="ＭＳ Ｐゴシック"/>
        <family val="3"/>
      </rPr>
      <t>を各校・各チームで作成し、地区専門委員長が集約して</t>
    </r>
    <r>
      <rPr>
        <sz val="11"/>
        <color indexed="10"/>
        <rFont val="ＭＳ Ｐゴシック"/>
        <family val="3"/>
      </rPr>
      <t>提出（送信）</t>
    </r>
    <r>
      <rPr>
        <sz val="11"/>
        <color indexed="8"/>
        <rFont val="ＭＳ Ｐゴシック"/>
        <family val="3"/>
      </rPr>
      <t>していただきます。このことで，大会準備にかかわる作業の効率化と入力ミスをできるだけ防ぐことができると考えます。つきましては，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color indexed="8"/>
        <rFont val="ＭＳ Ｐゴシック"/>
        <family val="3"/>
      </rPr>
      <t>慎重に取り扱っていただきたいと思います。</t>
    </r>
  </si>
  <si>
    <t>フリガナ</t>
  </si>
  <si>
    <t>学年・申込種目</t>
  </si>
  <si>
    <t>ﾌﾘｶﾞﾅ</t>
  </si>
  <si>
    <t>参加申込書(男・女)記入注意事項</t>
  </si>
  <si>
    <t>新ひだか静内</t>
  </si>
  <si>
    <t>市町村名など</t>
  </si>
  <si>
    <t>　学校名に市町村名が入っているところは，市町村名をつける必要はない。市町村名の前に「上」や「南」などが入っている場合は，市町村名をはっきりさせるために下記のように表記する。</t>
  </si>
  <si>
    <t>最高記録</t>
  </si>
  <si>
    <t>計</t>
  </si>
  <si>
    <r>
      <rPr>
        <sz val="11"/>
        <rFont val="ＭＳ ゴシック"/>
        <family val="3"/>
      </rPr>
      <t>※　</t>
    </r>
    <r>
      <rPr>
        <sz val="11"/>
        <color indexed="8"/>
        <rFont val="ＭＳ Ｐゴシック"/>
        <family val="3"/>
      </rPr>
      <t xml:space="preserve">男女の参加申込書は，別々のシートになっています。尚，プログラム・ランキング表・記録集の事前
</t>
    </r>
    <r>
      <rPr>
        <sz val="11"/>
        <rFont val="ＭＳ ゴシック"/>
        <family val="3"/>
      </rPr>
      <t>　　申し込み</t>
    </r>
    <r>
      <rPr>
        <sz val="11"/>
        <color indexed="8"/>
        <rFont val="ＭＳ Ｐゴシック"/>
        <family val="3"/>
      </rPr>
      <t>も集計作業の軽減化のため，プロ申込等シートへの入力をお願いいたします。</t>
    </r>
  </si>
  <si>
    <t>札幌あいの里東</t>
  </si>
  <si>
    <t>北斗市立浜分中学校</t>
  </si>
  <si>
    <t>（デジタルデータの提出方法は，各地区専門委員長の指示に従うこと）</t>
  </si>
  <si>
    <t>市町村名をつけて入力する。　例：　｢函館市」　「七飯町」など</t>
  </si>
  <si>
    <t>③</t>
  </si>
  <si>
    <t>富良野</t>
  </si>
  <si>
    <t>陸協・中体連はリストから選んでください。</t>
  </si>
  <si>
    <t>走幅跳</t>
  </si>
  <si>
    <t>学校名</t>
  </si>
  <si>
    <t>（１）「市立」「町立」「村立」などは，省略する。</t>
  </si>
  <si>
    <t>原則として，学校名は市町村がわかるよう記入する。</t>
  </si>
  <si>
    <t>○　プログラムは、参加選手分のみ各学校にお配りしますが、監督分は入りません。</t>
  </si>
  <si>
    <t>（２）文字数は，制限しない。ただし，下記の例に従うこと。</t>
  </si>
  <si>
    <t>他の附属・付属も同様に</t>
  </si>
  <si>
    <t>上段：申し合わせ事項　下段：記入例</t>
  </si>
  <si>
    <t>中体連</t>
  </si>
  <si>
    <t>６文字以上の学校</t>
  </si>
  <si>
    <t>御名前</t>
  </si>
  <si>
    <t>100mＨ</t>
  </si>
  <si>
    <t>士別市立士別南中学校</t>
  </si>
  <si>
    <t>参加申込書への入力</t>
  </si>
  <si>
    <t>備考</t>
  </si>
  <si>
    <t>女子参加人数</t>
  </si>
  <si>
    <t>１,２００円</t>
  </si>
  <si>
    <t>所属ｺｰﾄﾞ</t>
  </si>
  <si>
    <r>
      <rPr>
        <sz val="11"/>
        <color indexed="10"/>
        <rFont val="ＭＳ Ｐゴシック"/>
        <family val="3"/>
      </rPr>
      <t>半角ｶﾀｶﾅ</t>
    </r>
    <r>
      <rPr>
        <sz val="11"/>
        <color indexed="8"/>
        <rFont val="ＭＳ Ｐゴシック"/>
        <family val="3"/>
      </rPr>
      <t>で入力する。（既に，入力制限がかかっています）</t>
    </r>
  </si>
  <si>
    <t>①</t>
  </si>
  <si>
    <t>宗谷</t>
  </si>
  <si>
    <t>北海道教育大学附属函館中学校</t>
  </si>
  <si>
    <t>市町村名をつけて，学校名を記入する。ただし，「市立」「町立」「村立」は省略すること。</t>
  </si>
  <si>
    <t>浜中霧多布</t>
  </si>
  <si>
    <t>「下音更」だけでは、下音更が市町村名と読み取れるので</t>
  </si>
  <si>
    <t>七飯</t>
  </si>
  <si>
    <t>北斗浜分</t>
  </si>
  <si>
    <t>渡島</t>
  </si>
  <si>
    <t>四種競技</t>
  </si>
  <si>
    <t>北斗浜分</t>
  </si>
  <si>
    <t>全十勝</t>
  </si>
  <si>
    <t>新ひだか町立静内第三中学校</t>
  </si>
  <si>
    <t>帯広市立南町中学校</t>
  </si>
  <si>
    <t>留萌</t>
  </si>
  <si>
    <t>帯広南町</t>
  </si>
  <si>
    <t>釧路</t>
  </si>
  <si>
    <t>30.81</t>
  </si>
  <si>
    <t>新ひだか町立静内中学校</t>
  </si>
  <si>
    <t>プログラム購入部数　</t>
  </si>
  <si>
    <t>浜中町立霧多布中学校</t>
  </si>
  <si>
    <t>札幌</t>
  </si>
  <si>
    <t>砲丸投(2.72kg)</t>
  </si>
  <si>
    <t>記録集</t>
  </si>
  <si>
    <t>記録</t>
  </si>
  <si>
    <t>札幌市立真駒内曙中学校</t>
  </si>
  <si>
    <r>
      <t>（</t>
    </r>
    <r>
      <rPr>
        <sz val="11"/>
        <color indexed="8"/>
        <rFont val="ＭＳ Ｐゴシック"/>
        <family val="3"/>
      </rPr>
      <t>１）ドロップダウンリストから選択してください。（</t>
    </r>
    <r>
      <rPr>
        <sz val="11"/>
        <color indexed="10"/>
        <rFont val="ＭＳ Ｐゴシック"/>
        <family val="3"/>
      </rPr>
      <t>直接入力できないように制限しています</t>
    </r>
    <r>
      <rPr>
        <sz val="11"/>
        <color indexed="8"/>
        <rFont val="ＭＳ Ｐゴシック"/>
        <family val="3"/>
      </rPr>
      <t>）</t>
    </r>
  </si>
  <si>
    <t>札幌真駒内曙</t>
  </si>
  <si>
    <t>同上</t>
  </si>
  <si>
    <t>苫小牧</t>
  </si>
  <si>
    <t>②</t>
  </si>
  <si>
    <t>士別南</t>
  </si>
  <si>
    <t>7.27</t>
  </si>
  <si>
    <t>七飯町立七飯中学校</t>
  </si>
  <si>
    <t>士別</t>
  </si>
  <si>
    <t>風</t>
  </si>
  <si>
    <t>美唄市立南美唄中学校</t>
  </si>
  <si>
    <t>音更町立下音更中学校</t>
  </si>
  <si>
    <t>総合得点</t>
  </si>
  <si>
    <t>音更下音更</t>
  </si>
  <si>
    <t>南空知</t>
  </si>
  <si>
    <t>南空知</t>
  </si>
  <si>
    <t>美唄南美唄</t>
  </si>
  <si>
    <t>上富良野町立上富良野中学校</t>
  </si>
  <si>
    <t>上富良野</t>
  </si>
  <si>
    <t>印</t>
  </si>
  <si>
    <t>札幌市立あいの里東中学校</t>
  </si>
  <si>
    <r>
      <t>（</t>
    </r>
    <r>
      <rPr>
        <sz val="11"/>
        <color indexed="8"/>
        <rFont val="ＭＳ Ｐゴシック"/>
        <family val="3"/>
      </rPr>
      <t>２）１種目のみ参加の場合は</t>
    </r>
    <r>
      <rPr>
        <sz val="11"/>
        <color indexed="10"/>
        <rFont val="ＭＳ Ｐゴシック"/>
        <family val="3"/>
      </rPr>
      <t>，『参加種目１』</t>
    </r>
    <r>
      <rPr>
        <sz val="11"/>
        <color indexed="8"/>
        <rFont val="ＭＳ Ｐゴシック"/>
        <family val="3"/>
      </rPr>
      <t>へ入力する。</t>
    </r>
  </si>
  <si>
    <t>函館</t>
  </si>
  <si>
    <t>北教大附属函館</t>
  </si>
  <si>
    <t>日高</t>
  </si>
  <si>
    <t>新ひだか静内第三</t>
  </si>
  <si>
    <t>市町村名</t>
  </si>
  <si>
    <r>
      <t>競</t>
    </r>
    <r>
      <rPr>
        <sz val="11"/>
        <color indexed="8"/>
        <rFont val="ＭＳ Ｐゴシック"/>
        <family val="3"/>
      </rPr>
      <t>技者名は，</t>
    </r>
    <r>
      <rPr>
        <sz val="11"/>
        <color indexed="10"/>
        <rFont val="ＭＳ Ｐゴシック"/>
        <family val="3"/>
      </rPr>
      <t>全角5文字を基本として入力</t>
    </r>
    <r>
      <rPr>
        <sz val="11"/>
        <color indexed="8"/>
        <rFont val="ＭＳ Ｐゴシック"/>
        <family val="3"/>
      </rPr>
      <t>する。監督は，姓と名の間に</t>
    </r>
    <r>
      <rPr>
        <sz val="11"/>
        <color indexed="10"/>
        <rFont val="ＭＳ Ｐゴシック"/>
        <family val="3"/>
      </rPr>
      <t>全角１文字分スペース</t>
    </r>
    <r>
      <rPr>
        <sz val="11"/>
        <color indexed="8"/>
        <rFont val="ＭＳ Ｐゴシック"/>
        <family val="3"/>
      </rPr>
      <t>を入れる。</t>
    </r>
  </si>
  <si>
    <t>　　【競技者名の例】　鈴木＿太郎、林＿＿次郎、小山田華子（＿はスペースです）；
　　　　　　　　　　　　　六文字はそのまま入力　　佐々木幸太郎</t>
  </si>
  <si>
    <r>
      <t>（</t>
    </r>
    <r>
      <rPr>
        <sz val="11"/>
        <color indexed="8"/>
        <rFont val="ＭＳ Ｐゴシック"/>
        <family val="3"/>
      </rPr>
      <t>３）４００ＭＲのエントリーは，ドロップダウンリストから</t>
    </r>
    <r>
      <rPr>
        <sz val="11"/>
        <color indexed="10"/>
        <rFont val="ＭＳ Ｐゴシック"/>
        <family val="3"/>
      </rPr>
      <t>「○」を選択</t>
    </r>
    <r>
      <rPr>
        <sz val="11"/>
        <color indexed="8"/>
        <rFont val="ＭＳ Ｐゴシック"/>
        <family val="3"/>
      </rPr>
      <t>する。</t>
    </r>
  </si>
  <si>
    <t>道南　二郎</t>
  </si>
  <si>
    <t>生年月日</t>
  </si>
  <si>
    <t>（１）生年は西暦４桁半角数字で入力します</t>
  </si>
  <si>
    <t>ﾁｭｳｶﾞｯｺｳ</t>
  </si>
  <si>
    <t>（２）月日は半角数字で入力し、下２桁が日になるように入力してください。</t>
  </si>
  <si>
    <t>　　【例】１月１日→101、10月1日→1001</t>
  </si>
  <si>
    <t>参加資格</t>
  </si>
  <si>
    <t>（１）最高記録の入力</t>
  </si>
  <si>
    <t>所属
ｺｰﾄﾞ</t>
  </si>
  <si>
    <r>
      <t>　</t>
    </r>
    <r>
      <rPr>
        <sz val="11"/>
        <color indexed="8"/>
        <rFont val="ＭＳ Ｐゴシック"/>
        <family val="3"/>
      </rPr>
      <t>①トラック種目　　　「11.98」「2.34.56」のように</t>
    </r>
    <r>
      <rPr>
        <sz val="11"/>
        <color indexed="10"/>
        <rFont val="ＭＳ Ｐゴシック"/>
        <family val="3"/>
      </rPr>
      <t>半角数字</t>
    </r>
    <r>
      <rPr>
        <sz val="11"/>
        <color indexed="8"/>
        <rFont val="ＭＳ Ｐゴシック"/>
        <family val="3"/>
      </rPr>
      <t>と</t>
    </r>
    <r>
      <rPr>
        <sz val="11"/>
        <color indexed="10"/>
        <rFont val="ＭＳ Ｐゴシック"/>
        <family val="3"/>
      </rPr>
      <t>ピリオド</t>
    </r>
    <r>
      <rPr>
        <sz val="11"/>
        <color indexed="8"/>
        <rFont val="ＭＳ Ｐゴシック"/>
        <family val="3"/>
      </rPr>
      <t>で入力する。</t>
    </r>
  </si>
  <si>
    <t>道南　花子</t>
  </si>
  <si>
    <t>（参加校作成　　→　　地方専門委員長に提出　　→　　主管陸協申込先へ送付）</t>
  </si>
  <si>
    <t>走幅跳</t>
  </si>
  <si>
    <t>（２）風向風速は，半角数字と半角記号で入力する。</t>
  </si>
  <si>
    <t>砲丸投</t>
  </si>
  <si>
    <t>追い風　　 +0.5 (0.5と入力すると+が表示される)</t>
  </si>
  <si>
    <t>向かい風　-0.2 (半角で-を入力後，0.2を入力)</t>
  </si>
  <si>
    <t>1.62</t>
  </si>
  <si>
    <t>無風　　　　0.0  (0を入力すると0.0が表示される)</t>
  </si>
  <si>
    <t>　　　印</t>
  </si>
  <si>
    <t>保存・印刷</t>
  </si>
  <si>
    <t>200m</t>
  </si>
  <si>
    <r>
      <t>☆</t>
    </r>
    <r>
      <rPr>
        <sz val="11"/>
        <color indexed="8"/>
        <rFont val="ＭＳ Ｐゴシック"/>
        <family val="3"/>
      </rPr>
      <t>ファイル名は</t>
    </r>
    <r>
      <rPr>
        <sz val="11"/>
        <color indexed="10"/>
        <rFont val="ＭＳ Ｐゴシック"/>
        <family val="3"/>
      </rPr>
      <t>『R4全道新人申込○○中』</t>
    </r>
    <r>
      <rPr>
        <sz val="11"/>
        <color indexed="8"/>
        <rFont val="ＭＳ Ｐゴシック"/>
        <family val="3"/>
      </rPr>
      <t>，○○は</t>
    </r>
    <r>
      <rPr>
        <sz val="11"/>
        <color indexed="10"/>
        <rFont val="ＭＳ Ｐゴシック"/>
        <family val="3"/>
      </rPr>
      <t>参加申込書の学校名・チーム名</t>
    </r>
    <r>
      <rPr>
        <sz val="11"/>
        <color indexed="8"/>
        <rFont val="ＭＳ Ｐゴシック"/>
        <family val="3"/>
      </rPr>
      <t>とし，保存する。</t>
    </r>
  </si>
  <si>
    <t>（できる限りExcelは，2007以降を使用する。「.xlsx」形式の保存でもOKです。）</t>
  </si>
  <si>
    <r>
      <t>☆</t>
    </r>
    <r>
      <rPr>
        <sz val="11"/>
        <color indexed="8"/>
        <rFont val="ＭＳ Ｐゴシック"/>
        <family val="3"/>
      </rPr>
      <t>入力後，A４用紙に“</t>
    </r>
    <r>
      <rPr>
        <sz val="11"/>
        <color indexed="10"/>
        <rFont val="ＭＳ Ｐゴシック"/>
        <family val="3"/>
      </rPr>
      <t>カラー印刷</t>
    </r>
    <r>
      <rPr>
        <sz val="11"/>
        <color indexed="8"/>
        <rFont val="ＭＳ Ｐゴシック"/>
        <family val="3"/>
      </rPr>
      <t>”し，</t>
    </r>
    <r>
      <rPr>
        <sz val="11"/>
        <color indexed="10"/>
        <rFont val="ＭＳ Ｐゴシック"/>
        <family val="3"/>
      </rPr>
      <t>監督欄（私印）</t>
    </r>
    <r>
      <rPr>
        <sz val="11"/>
        <color indexed="8"/>
        <rFont val="ＭＳ Ｐゴシック"/>
        <family val="3"/>
      </rPr>
      <t>に押印して地区陸上競技専門委員長へ提出する。</t>
    </r>
  </si>
  <si>
    <t>≪</t>
  </si>
  <si>
    <t>地区陸上競技専門委員長へのお願い≫</t>
  </si>
  <si>
    <t>各地区専門委員長は，参加校よりデジタルデータを集約し</t>
  </si>
  <si>
    <t>市町村</t>
  </si>
  <si>
    <r>
      <t>①</t>
    </r>
    <r>
      <rPr>
        <sz val="11"/>
        <color indexed="10"/>
        <rFont val="ＭＳ Ｐゴシック"/>
        <family val="3"/>
      </rPr>
      <t>圧縮フォルダ</t>
    </r>
    <r>
      <rPr>
        <sz val="11"/>
        <color indexed="8"/>
        <rFont val="ＭＳ Ｐゴシック"/>
        <family val="3"/>
      </rPr>
      <t>（フォルダ名は，地区中体連名）</t>
    </r>
    <r>
      <rPr>
        <sz val="11"/>
        <color indexed="10"/>
        <rFont val="ＭＳ Ｐゴシック"/>
        <family val="3"/>
      </rPr>
      <t>を作成</t>
    </r>
    <r>
      <rPr>
        <sz val="11"/>
        <color indexed="8"/>
        <rFont val="ＭＳ Ｐゴシック"/>
        <family val="3"/>
      </rPr>
      <t>し，データを収集する。</t>
    </r>
  </si>
  <si>
    <t>＊太枠内に数字を入力</t>
  </si>
  <si>
    <t>②他の申込書類（総括申込等）と共に大会事務局へデータを添付してe-mailで送信してください。</t>
  </si>
  <si>
    <t>③印刷された用紙類は，郵送等で送付ください。</t>
  </si>
  <si>
    <t>参加学校別集計（入力不要）</t>
  </si>
  <si>
    <t>中学女子4X100mR</t>
  </si>
  <si>
    <t>※地区によっては，中体連事務局が行う場合も同様です。</t>
  </si>
  <si>
    <r>
      <rPr>
        <sz val="10"/>
        <rFont val="ＭＳ Ｐゴシック"/>
        <family val="3"/>
      </rPr>
      <t>様式1-1</t>
    </r>
    <r>
      <rPr>
        <sz val="16"/>
        <rFont val="ＭＳ Ｐゴシック"/>
        <family val="3"/>
      </rPr>
      <t>　　　令和４年度北海道中学校新人陸上競技大会　　　　参加申込一覧表</t>
    </r>
  </si>
  <si>
    <t>監督名</t>
  </si>
  <si>
    <t>市町村名</t>
  </si>
  <si>
    <t>監督氏名</t>
  </si>
  <si>
    <t>所属中体連</t>
  </si>
  <si>
    <t>所属陸協</t>
  </si>
  <si>
    <t>陸上競技協会</t>
  </si>
  <si>
    <t>連絡先住所
(学校)</t>
  </si>
  <si>
    <t>走高跳</t>
  </si>
  <si>
    <t>電話(学校)</t>
  </si>
  <si>
    <t>ｶﾞｯｺｳﾒｲﾌﾘｶﾞﾅ</t>
  </si>
  <si>
    <t>緊急連絡先
(携帯)</t>
  </si>
  <si>
    <t>中学校</t>
  </si>
  <si>
    <t>連番</t>
  </si>
  <si>
    <t>○　申込書は各学校で必ず控えをおとりください。</t>
  </si>
  <si>
    <t>所属名</t>
  </si>
  <si>
    <t>登録番号</t>
  </si>
  <si>
    <t>Noｶｰﾄﾞ</t>
  </si>
  <si>
    <t>競技者名</t>
  </si>
  <si>
    <t>２種目参加</t>
  </si>
  <si>
    <t>競技者名ｶﾅ</t>
  </si>
  <si>
    <t>競技者名略称</t>
  </si>
  <si>
    <t>競技者名英字</t>
  </si>
  <si>
    <t>ﾄﾞｳﾅﾝ ﾊﾅｺ</t>
  </si>
  <si>
    <t>国籍</t>
  </si>
  <si>
    <t>参加種目１</t>
  </si>
  <si>
    <t>性別　男:1　女:2</t>
  </si>
  <si>
    <t>四種競技</t>
  </si>
  <si>
    <t>種目ｺｰﾄﾞ</t>
  </si>
  <si>
    <t>学年</t>
  </si>
  <si>
    <t>生年</t>
  </si>
  <si>
    <t>月日</t>
  </si>
  <si>
    <t>男子　四種競技　申し込み個票</t>
  </si>
  <si>
    <t>個人所属地</t>
  </si>
  <si>
    <t>合　　計　　金　　額</t>
  </si>
  <si>
    <t>２００ｍ</t>
  </si>
  <si>
    <t>競技ｺｰﾄﾞ</t>
  </si>
  <si>
    <t>１位</t>
  </si>
  <si>
    <t>最高記録</t>
  </si>
  <si>
    <t>人数</t>
  </si>
  <si>
    <t>参加種目２</t>
  </si>
  <si>
    <t>参加種目３</t>
  </si>
  <si>
    <t>参加資格</t>
  </si>
  <si>
    <t>○</t>
  </si>
  <si>
    <t>ﾘﾚｰ</t>
  </si>
  <si>
    <t>学年</t>
  </si>
  <si>
    <t>リレー</t>
  </si>
  <si>
    <t>走幅跳</t>
  </si>
  <si>
    <t>蘭東</t>
  </si>
  <si>
    <t>道南　太郎</t>
  </si>
  <si>
    <t>ﾄﾞｳﾅﾝ ﾀﾛｳ</t>
  </si>
  <si>
    <t>男</t>
  </si>
  <si>
    <t>R</t>
  </si>
  <si>
    <t>室蘭地方</t>
  </si>
  <si>
    <t>1年100m</t>
  </si>
  <si>
    <t>標準</t>
  </si>
  <si>
    <t>+1.2</t>
  </si>
  <si>
    <t>JPN</t>
  </si>
  <si>
    <t>3000m</t>
  </si>
  <si>
    <t>200m</t>
  </si>
  <si>
    <t>1年100m</t>
  </si>
  <si>
    <t>道南</t>
  </si>
  <si>
    <t>札幌</t>
  </si>
  <si>
    <t>1年100mH</t>
  </si>
  <si>
    <t>小樽後志</t>
  </si>
  <si>
    <t>石狩</t>
  </si>
  <si>
    <t>釧路地方</t>
  </si>
  <si>
    <t>2年100m</t>
  </si>
  <si>
    <t>釧路</t>
  </si>
  <si>
    <t>室蘭地方</t>
  </si>
  <si>
    <t>※フィールド種目の記録は「1.40」のように入力する。</t>
  </si>
  <si>
    <t>小樽</t>
  </si>
  <si>
    <t>北空知</t>
  </si>
  <si>
    <t>後志</t>
  </si>
  <si>
    <t>400m</t>
  </si>
  <si>
    <t>ﾘﾚｰのみ参加</t>
  </si>
  <si>
    <t>札幌</t>
  </si>
  <si>
    <t>プロ</t>
  </si>
  <si>
    <t>800m</t>
  </si>
  <si>
    <t>道央</t>
  </si>
  <si>
    <t>1500m</t>
  </si>
  <si>
    <t>空知</t>
  </si>
  <si>
    <t>旭川</t>
  </si>
  <si>
    <t>3000m</t>
  </si>
  <si>
    <t>※400mで1分を超える記録は，「61.12」のように入力する。</t>
  </si>
  <si>
    <t>道北</t>
  </si>
  <si>
    <t>上川南部</t>
  </si>
  <si>
    <t>事前申込み期日　</t>
  </si>
  <si>
    <t>北斗市</t>
  </si>
  <si>
    <t>110mH(0.914m)</t>
  </si>
  <si>
    <t>十勝</t>
  </si>
  <si>
    <t>上川北部</t>
  </si>
  <si>
    <t>函館</t>
  </si>
  <si>
    <t>棒高跳</t>
  </si>
  <si>
    <t>ｵﾎｰﾂｸ</t>
  </si>
  <si>
    <t>渡島</t>
  </si>
  <si>
    <t>参加人数</t>
  </si>
  <si>
    <t>檜山</t>
  </si>
  <si>
    <t>砲丸投(5.000kg)</t>
  </si>
  <si>
    <t>200m</t>
  </si>
  <si>
    <t>日高</t>
  </si>
  <si>
    <t>西胆振</t>
  </si>
  <si>
    <t>東胆振</t>
  </si>
  <si>
    <t>全十勝</t>
  </si>
  <si>
    <t>根室</t>
  </si>
  <si>
    <t>地区中体連名</t>
  </si>
  <si>
    <t>オホーツク</t>
  </si>
  <si>
    <t>1500m</t>
  </si>
  <si>
    <t>4×100mR
最高記録</t>
  </si>
  <si>
    <t>参加料計算欄</t>
  </si>
  <si>
    <t>ﾅﾝﾊﾞｰｶｰﾄﾞ</t>
  </si>
  <si>
    <t>参加料</t>
  </si>
  <si>
    <t>小計</t>
  </si>
  <si>
    <t>１種目参加</t>
  </si>
  <si>
    <t>リレー参加</t>
  </si>
  <si>
    <t>地区中体連名</t>
  </si>
  <si>
    <t>合計</t>
  </si>
  <si>
    <t>1種目</t>
  </si>
  <si>
    <t>様式２－１</t>
  </si>
  <si>
    <t>ﾄﾞｳﾅﾝ ｼﾞﾛｳ</t>
  </si>
  <si>
    <t>学校名</t>
  </si>
  <si>
    <t>競技者氏名</t>
  </si>
  <si>
    <t>北斗市</t>
  </si>
  <si>
    <t>110mＨ</t>
  </si>
  <si>
    <t>16.34</t>
  </si>
  <si>
    <t>※手動計時の場合は，それぞれの点数と総合得点を直接入力してください。</t>
  </si>
  <si>
    <t>10.54</t>
  </si>
  <si>
    <t>※黄色の枠内は，自動計算されるようになっています。</t>
  </si>
  <si>
    <t>走高跳</t>
  </si>
  <si>
    <t>400m</t>
  </si>
  <si>
    <t>61.12</t>
  </si>
  <si>
    <t>2年100m</t>
  </si>
  <si>
    <t>男子参加人数</t>
  </si>
  <si>
    <t>-1.0</t>
  </si>
  <si>
    <t>+0.5</t>
  </si>
  <si>
    <t>800m</t>
  </si>
  <si>
    <t>400m</t>
  </si>
  <si>
    <t>100mH(0.762m-8.0m)</t>
  </si>
  <si>
    <t>砲丸投(2.72kg)</t>
  </si>
  <si>
    <t>様式２－２</t>
  </si>
  <si>
    <t>女子　四種競技　申し込み個票　（記入例）</t>
  </si>
  <si>
    <t>道南　華子</t>
  </si>
  <si>
    <t>18.36</t>
  </si>
  <si>
    <t>1.30</t>
  </si>
  <si>
    <t>※桃色の枠内は，自動計算されるようになっています。</t>
  </si>
  <si>
    <t>女子　四種競技　申し込み個票</t>
  </si>
  <si>
    <t>様式３</t>
  </si>
  <si>
    <t>令和４年度北海道中学校新人陸上競技大会</t>
  </si>
  <si>
    <t>プログラム・ランキング・記録集申込書</t>
  </si>
  <si>
    <t>女</t>
  </si>
  <si>
    <t>中学校名</t>
  </si>
  <si>
    <t>記　 載　 者　 氏 　名</t>
  </si>
  <si>
    <t>部</t>
  </si>
  <si>
    <t>円</t>
  </si>
  <si>
    <t>ランキング表部数　　</t>
  </si>
  <si>
    <t>　５００円</t>
  </si>
  <si>
    <t>記録集部数　１，３００円（送料含む）</t>
  </si>
  <si>
    <t>　　　　　　　　　　　　　　（※代金は、当日受付時にお支払いください。）</t>
  </si>
  <si>
    <t>NC代</t>
  </si>
  <si>
    <t>○　ランキング表は参加選手・監督とも別購入となります。</t>
  </si>
  <si>
    <t>○　大会当日の販売もあります。</t>
  </si>
  <si>
    <t>令和４年　８月　３１日（水）必着</t>
  </si>
  <si>
    <t>オホーツク</t>
  </si>
  <si>
    <r>
      <t>記</t>
    </r>
    <r>
      <rPr>
        <b/>
        <sz val="14"/>
        <rFont val="ＭＳ Ｐゴシック"/>
        <family val="3"/>
      </rPr>
      <t>録集送付先</t>
    </r>
    <r>
      <rPr>
        <b/>
        <sz val="11"/>
        <rFont val="ＭＳ Ｐゴシック"/>
        <family val="3"/>
      </rPr>
      <t>(送付先が学校の場合は必ず学校名を記入してください。）</t>
    </r>
  </si>
  <si>
    <t>御住所</t>
  </si>
  <si>
    <t>様</t>
  </si>
  <si>
    <t>参加料・人数</t>
  </si>
  <si>
    <t>No</t>
  </si>
  <si>
    <t>合計
人数</t>
  </si>
  <si>
    <t>希望購入</t>
  </si>
  <si>
    <t>男子NC</t>
  </si>
  <si>
    <t>女子NC</t>
  </si>
  <si>
    <t>2種目</t>
  </si>
  <si>
    <t>ﾘﾚｰのみ</t>
  </si>
  <si>
    <t>ﾗﾝｷﾝｸﾞ</t>
  </si>
  <si>
    <t>金額合計</t>
  </si>
  <si>
    <t>最小</t>
  </si>
  <si>
    <t>最大</t>
  </si>
  <si>
    <t>棒高跳</t>
  </si>
  <si>
    <t>参加種目一覧</t>
  </si>
  <si>
    <t>学校ｺｰﾄﾞ</t>
  </si>
  <si>
    <t>男子</t>
  </si>
  <si>
    <t>女子</t>
  </si>
  <si>
    <t>1年100mH</t>
  </si>
  <si>
    <t>110mH(0.914m)</t>
  </si>
  <si>
    <t>走高跳</t>
  </si>
  <si>
    <t>砲丸投(5.000kg)</t>
  </si>
  <si>
    <t>上川中央</t>
  </si>
  <si>
    <t>富良野</t>
  </si>
  <si>
    <t>名寄</t>
  </si>
  <si>
    <t>士別</t>
  </si>
  <si>
    <t>ｵﾎｰﾂｸ</t>
  </si>
  <si>
    <t>1位</t>
  </si>
  <si>
    <t>100mH</t>
  </si>
  <si>
    <t>100mH
110mH</t>
  </si>
  <si>
    <t>110mH</t>
  </si>
  <si>
    <t>100mH
の申込記録</t>
  </si>
  <si>
    <r>
      <t>（３）1年男子１００ｍH申込時の「最高記録」は、</t>
    </r>
    <r>
      <rPr>
        <u val="single"/>
        <sz val="11"/>
        <color indexed="10"/>
        <rFont val="ＭＳ Ｐゴシック"/>
        <family val="3"/>
      </rPr>
      <t>100mHの記録か110mHの記録かを区別</t>
    </r>
    <r>
      <rPr>
        <sz val="11"/>
        <color indexed="10"/>
        <rFont val="ＭＳ Ｐゴシック"/>
        <family val="3"/>
      </rPr>
      <t>する</t>
    </r>
    <r>
      <rPr>
        <sz val="11"/>
        <color indexed="8"/>
        <rFont val="ＭＳ Ｐゴシック"/>
        <family val="3"/>
      </rPr>
      <t>ため、</t>
    </r>
  </si>
  <si>
    <t>　【男子申込シート（様式1-1）】右端の欄、100mHか110mHを選んでください。</t>
  </si>
  <si>
    <r>
      <t>　②フィールド種目　「5.60」「11.98」にように</t>
    </r>
    <r>
      <rPr>
        <sz val="11"/>
        <color indexed="10"/>
        <rFont val="ＭＳ Ｐゴシック"/>
        <family val="3"/>
      </rPr>
      <t>「m」を省略し、半角数字</t>
    </r>
    <r>
      <rPr>
        <sz val="11"/>
        <rFont val="ＭＳ Ｐゴシック"/>
        <family val="3"/>
      </rPr>
      <t>と</t>
    </r>
    <r>
      <rPr>
        <sz val="11"/>
        <color indexed="10"/>
        <rFont val="ＭＳ Ｐゴシック"/>
        <family val="3"/>
      </rPr>
      <t>ピリオド</t>
    </r>
    <r>
      <rPr>
        <sz val="11"/>
        <color indexed="8"/>
        <rFont val="ＭＳ Ｐゴシック"/>
        <family val="3"/>
      </rPr>
      <t>で入力する。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</si>
</sst>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0.0"/>
    <numFmt numFmtId="178" formatCode="#&quot;点&quot;"/>
    <numFmt numFmtId="179" formatCode="#,##0_ "/>
    <numFmt numFmtId="180" formatCode="0_ "/>
    <numFmt numFmtId="181" formatCode="[$]ggge&quot;年&quot;m&quot;月&quot;d&quot;日&quot;;@"/>
    <numFmt numFmtId="182" formatCode="[$-411]gge&quot;年&quot;m&quot;月&quot;d&quot;日&quot;;@"/>
    <numFmt numFmtId="183" formatCode="[$]gge&quot;年&quot;m&quot;月&quot;d&quot;日&quot;;@"/>
  </numFmts>
  <fonts count="6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20"/>
      <color indexed="10"/>
      <name val="ＭＳ Ｐゴシック"/>
      <family val="3"/>
    </font>
    <font>
      <sz val="10"/>
      <color indexed="8"/>
      <name val="ＭＳ Ｐゴシック"/>
      <family val="3"/>
    </font>
    <font>
      <sz val="9"/>
      <color indexed="8"/>
      <name val="ＭＳ Ｐゴシック"/>
      <family val="3"/>
    </font>
    <font>
      <sz val="12"/>
      <name val="ＭＳ Ｐゴシック"/>
      <family val="3"/>
    </font>
    <font>
      <sz val="10"/>
      <name val="ＭＳ Ｐゴシック"/>
      <family val="3"/>
    </font>
    <font>
      <sz val="16"/>
      <name val="ＭＳ Ｐゴシック"/>
      <family val="3"/>
    </font>
    <font>
      <sz val="9"/>
      <name val="ＭＳ Ｐゴシック"/>
      <family val="3"/>
    </font>
    <font>
      <sz val="8"/>
      <color indexed="8"/>
      <name val="ＭＳ Ｐゴシック"/>
      <family val="3"/>
    </font>
    <font>
      <sz val="12"/>
      <color indexed="8"/>
      <name val="ＭＳ Ｐゴシック"/>
      <family val="3"/>
    </font>
    <font>
      <sz val="6"/>
      <color indexed="8"/>
      <name val="ＭＳ Ｐゴシック"/>
      <family val="3"/>
    </font>
    <font>
      <sz val="9"/>
      <color indexed="30"/>
      <name val="ＭＳ Ｐゴシック"/>
      <family val="3"/>
    </font>
    <font>
      <sz val="10"/>
      <color indexed="9"/>
      <name val="ＭＳ Ｐゴシック"/>
      <family val="3"/>
    </font>
    <font>
      <sz val="16"/>
      <name val="ＭＳ 明朝"/>
      <family val="1"/>
    </font>
    <font>
      <sz val="11"/>
      <name val="ＭＳ 明朝"/>
      <family val="1"/>
    </font>
    <font>
      <sz val="12"/>
      <name val="ＭＳ 明朝"/>
      <family val="1"/>
    </font>
    <font>
      <sz val="9"/>
      <color indexed="10"/>
      <name val="ＭＳ Ｐゴシック"/>
      <family val="3"/>
    </font>
    <font>
      <sz val="10"/>
      <name val="ＭＳ ゴシック"/>
      <family val="3"/>
    </font>
    <font>
      <sz val="11"/>
      <name val="HG丸ｺﾞｼｯｸM-PRO"/>
      <family val="3"/>
    </font>
    <font>
      <b/>
      <sz val="16"/>
      <name val="ＭＳ Ｐゴシック"/>
      <family val="3"/>
    </font>
    <font>
      <sz val="10"/>
      <color indexed="10"/>
      <name val="ＭＳ Ｐゴシック"/>
      <family val="3"/>
    </font>
    <font>
      <sz val="14"/>
      <name val="ＭＳ Ｐゴシック"/>
      <family val="3"/>
    </font>
    <font>
      <b/>
      <sz val="11"/>
      <color indexed="10"/>
      <name val="ＭＳ Ｐゴシック"/>
      <family val="3"/>
    </font>
    <font>
      <b/>
      <sz val="14"/>
      <color indexed="10"/>
      <name val="ＭＳ Ｐゴシック"/>
      <family val="3"/>
    </font>
    <font>
      <b/>
      <sz val="14"/>
      <name val="ＭＳ Ｐゴシック"/>
      <family val="3"/>
    </font>
    <font>
      <b/>
      <sz val="12"/>
      <name val="ＭＳ Ｐゴシック"/>
      <family val="3"/>
    </font>
    <font>
      <sz val="20"/>
      <name val="ＭＳ Ｐゴシック"/>
      <family val="3"/>
    </font>
    <font>
      <sz val="11"/>
      <color indexed="8"/>
      <name val="HG丸ｺﾞｼｯｸM-PRO"/>
      <family val="3"/>
    </font>
    <font>
      <sz val="9"/>
      <color indexed="8"/>
      <name val="HG丸ｺﾞｼｯｸM-PRO"/>
      <family val="3"/>
    </font>
    <font>
      <b/>
      <sz val="20"/>
      <color indexed="8"/>
      <name val="HG丸ｺﾞｼｯｸM-PRO"/>
      <family val="3"/>
    </font>
    <font>
      <b/>
      <sz val="16"/>
      <color indexed="8"/>
      <name val="HG丸ｺﾞｼｯｸM-PRO"/>
      <family val="3"/>
    </font>
    <font>
      <sz val="8"/>
      <color indexed="8"/>
      <name val="HG丸ｺﾞｼｯｸM-PRO"/>
      <family val="3"/>
    </font>
    <font>
      <sz val="6"/>
      <color indexed="8"/>
      <name val="HG丸ｺﾞｼｯｸM-PRO"/>
      <family val="3"/>
    </font>
    <font>
      <sz val="6"/>
      <name val="ＭＳ Ｐゴシック"/>
      <family val="3"/>
    </font>
    <font>
      <b/>
      <sz val="9"/>
      <name val="ＭＳ Ｐゴシック"/>
      <family val="3"/>
    </font>
    <font>
      <b/>
      <sz val="9"/>
      <name val="MS P ゴシック"/>
      <family val="3"/>
    </font>
    <font>
      <sz val="9"/>
      <name val="MS P ゴシック"/>
      <family val="3"/>
    </font>
    <font>
      <u val="double"/>
      <sz val="11"/>
      <color indexed="10"/>
      <name val="ＭＳ Ｐゴシック"/>
      <family val="3"/>
    </font>
    <font>
      <sz val="11"/>
      <name val="ＭＳ ゴシック"/>
      <family val="3"/>
    </font>
    <font>
      <b/>
      <sz val="11"/>
      <name val="ＭＳ Ｐゴシック"/>
      <family val="3"/>
    </font>
    <font>
      <sz val="6"/>
      <name val="ＭＳ 明朝"/>
      <family val="1"/>
    </font>
    <font>
      <u val="single"/>
      <sz val="11"/>
      <color indexed="10"/>
      <name val="ＭＳ Ｐゴシック"/>
      <family val="3"/>
    </font>
    <font>
      <sz val="10"/>
      <color theme="1"/>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hair"/>
      <right style="thin"/>
      <top style="thin"/>
      <bottom style="double"/>
    </border>
    <border>
      <left style="thin"/>
      <right style="thin"/>
      <top style="thin"/>
      <bottom style="double"/>
    </border>
    <border>
      <left>
        <color indexed="63"/>
      </left>
      <right style="hair"/>
      <top style="thin"/>
      <bottom style="double"/>
    </border>
    <border>
      <left style="thin"/>
      <right>
        <color indexed="63"/>
      </right>
      <top style="thin"/>
      <bottom style="thin"/>
    </border>
    <border>
      <left>
        <color indexed="63"/>
      </left>
      <right style="thin"/>
      <top style="thin"/>
      <bottom style="thin"/>
    </border>
    <border>
      <left style="thin"/>
      <right style="hair"/>
      <top style="double"/>
      <bottom style="double"/>
    </border>
    <border>
      <left style="hair"/>
      <right style="hair"/>
      <top style="double"/>
      <bottom style="double"/>
    </border>
    <border>
      <left style="hair"/>
      <right>
        <color indexed="63"/>
      </right>
      <top style="double"/>
      <bottom style="double"/>
    </border>
    <border>
      <left style="hair"/>
      <right style="thin"/>
      <top style="double"/>
      <bottom style="double"/>
    </border>
    <border>
      <left style="thin"/>
      <right style="thin"/>
      <top style="double"/>
      <bottom style="double"/>
    </border>
    <border>
      <left>
        <color indexed="63"/>
      </left>
      <right style="hair"/>
      <top style="double"/>
      <bottom style="double"/>
    </border>
    <border>
      <left style="thin"/>
      <right style="hair"/>
      <top style="double"/>
      <bottom>
        <color indexed="63"/>
      </bottom>
    </border>
    <border>
      <left style="hair"/>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hair"/>
      <top style="hair"/>
      <bottom style="thin"/>
    </border>
    <border>
      <left style="hair"/>
      <right>
        <color indexed="63"/>
      </right>
      <top style="hair"/>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color indexed="63"/>
      </top>
      <bottom style="thin"/>
    </border>
    <border>
      <left style="thin"/>
      <right style="thin"/>
      <top>
        <color indexed="63"/>
      </top>
      <bottom style="thin"/>
    </border>
    <border>
      <left>
        <color indexed="63"/>
      </left>
      <right style="hair"/>
      <top style="thin"/>
      <bottom style="thin"/>
    </border>
    <border>
      <left style="thin"/>
      <right>
        <color indexed="63"/>
      </right>
      <top>
        <color indexed="63"/>
      </top>
      <bottom style="thin"/>
    </border>
    <border diagonalDown="1">
      <left style="thin"/>
      <right style="hair"/>
      <top style="thin"/>
      <bottom style="thin"/>
      <diagonal style="hair"/>
    </border>
    <border>
      <left style="thin"/>
      <right style="thin"/>
      <top style="thin"/>
      <bottom style="dotted"/>
    </border>
    <border>
      <left style="thin"/>
      <right style="thin"/>
      <top style="dotted"/>
      <bottom style="thin"/>
    </border>
    <border>
      <left>
        <color indexed="63"/>
      </left>
      <right>
        <color indexed="63"/>
      </right>
      <top>
        <color indexed="63"/>
      </top>
      <bottom style="dotted"/>
    </border>
    <border>
      <left style="hair"/>
      <right style="hair">
        <color indexed="8"/>
      </right>
      <top style="thin"/>
      <bottom style="double"/>
    </border>
    <border>
      <left>
        <color indexed="63"/>
      </left>
      <right style="thin">
        <color indexed="8"/>
      </right>
      <top style="thin"/>
      <bottom style="double"/>
    </border>
    <border>
      <left style="hair"/>
      <right style="hair">
        <color indexed="8"/>
      </right>
      <top style="double"/>
      <bottom style="double"/>
    </border>
    <border>
      <left>
        <color indexed="63"/>
      </left>
      <right style="thin">
        <color indexed="8"/>
      </right>
      <top style="double"/>
      <bottom style="double"/>
    </border>
    <border>
      <left>
        <color indexed="63"/>
      </left>
      <right style="thin"/>
      <top style="double"/>
      <bottom style="thin">
        <color indexed="8"/>
      </bottom>
    </border>
    <border>
      <left style="hair"/>
      <right style="hair">
        <color indexed="8"/>
      </right>
      <top>
        <color indexed="63"/>
      </top>
      <bottom style="thin"/>
    </border>
    <border>
      <left>
        <color indexed="63"/>
      </left>
      <right style="hair"/>
      <top>
        <color indexed="63"/>
      </top>
      <bottom>
        <color indexed="63"/>
      </bottom>
    </border>
    <border>
      <left style="thin"/>
      <right style="hair"/>
      <top style="thin">
        <color indexed="8"/>
      </top>
      <bottom style="thin"/>
    </border>
    <border>
      <left style="thin"/>
      <right style="hair"/>
      <top>
        <color indexed="63"/>
      </top>
      <bottom style="thin">
        <color indexed="8"/>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double"/>
      <right style="thin"/>
      <top style="thin"/>
      <bottom style="thin"/>
    </border>
    <border>
      <left style="thin"/>
      <right style="double"/>
      <top style="thin"/>
      <bottom style="thin"/>
    </border>
    <border diagonalUp="1">
      <left style="thin"/>
      <right style="thin"/>
      <top style="thin"/>
      <bottom style="thin"/>
      <diagonal style="thin"/>
    </border>
    <border>
      <left style="thin"/>
      <right style="thin"/>
      <top style="double"/>
      <bottom style="thin"/>
    </border>
    <border>
      <left style="hair"/>
      <right style="thin"/>
      <top style="double"/>
      <bottom style="thin"/>
    </border>
    <border>
      <left style="hair"/>
      <right style="thin"/>
      <top style="thin"/>
      <bottom style="thin"/>
    </border>
    <border>
      <left style="hair"/>
      <right style="thin"/>
      <top>
        <color indexed="63"/>
      </top>
      <bottom>
        <color indexed="63"/>
      </bottom>
    </border>
    <border>
      <left style="hair"/>
      <right style="thin"/>
      <top style="thin"/>
      <bottom>
        <color indexed="63"/>
      </bottom>
    </border>
    <border>
      <left>
        <color indexed="63"/>
      </left>
      <right style="thin">
        <color indexed="8"/>
      </right>
      <top style="double"/>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style="thin">
        <color indexed="8"/>
      </bottom>
    </border>
    <border>
      <left>
        <color indexed="63"/>
      </left>
      <right style="thin"/>
      <top style="thin">
        <color indexed="8"/>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Down="1">
      <left style="hair"/>
      <right style="thin"/>
      <top style="thin"/>
      <bottom style="thin"/>
      <diagonal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double"/>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NumberFormat="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15" fillId="4" borderId="0" applyNumberFormat="0" applyBorder="0" applyAlignment="0" applyProtection="0"/>
  </cellStyleXfs>
  <cellXfs count="492">
    <xf numFmtId="0" fontId="0" fillId="0" borderId="0" xfId="0" applyAlignment="1">
      <alignment vertical="center"/>
    </xf>
    <xf numFmtId="0" fontId="0" fillId="0" borderId="0" xfId="0" applyAlignment="1" applyProtection="1">
      <alignment vertical="center"/>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8" borderId="10" xfId="0" applyFill="1" applyBorder="1" applyAlignment="1" applyProtection="1">
      <alignment horizontal="center" vertical="center"/>
      <protection hidden="1"/>
    </xf>
    <xf numFmtId="0" fontId="0" fillId="8" borderId="11" xfId="0" applyFill="1" applyBorder="1" applyAlignment="1" applyProtection="1">
      <alignment horizontal="left" vertical="center"/>
      <protection hidden="1"/>
    </xf>
    <xf numFmtId="0" fontId="0" fillId="8" borderId="12" xfId="0" applyFill="1" applyBorder="1" applyAlignment="1" applyProtection="1">
      <alignment horizontal="left" vertical="center"/>
      <protection hidden="1"/>
    </xf>
    <xf numFmtId="0" fontId="0" fillId="0" borderId="11" xfId="0" applyBorder="1" applyAlignment="1" applyProtection="1">
      <alignment vertical="center" shrinkToFit="1"/>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horizontal="right" vertical="center"/>
      <protection hidden="1"/>
    </xf>
    <xf numFmtId="0" fontId="23" fillId="0" borderId="0" xfId="0" applyFont="1" applyAlignment="1">
      <alignment vertical="center"/>
    </xf>
    <xf numFmtId="0" fontId="23" fillId="0" borderId="0" xfId="0" applyFont="1" applyAlignment="1">
      <alignment vertical="center" shrinkToFit="1"/>
    </xf>
    <xf numFmtId="0" fontId="24"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vertical="center" shrinkToFit="1"/>
    </xf>
    <xf numFmtId="0" fontId="28" fillId="0" borderId="0" xfId="0" applyFont="1" applyAlignment="1">
      <alignment vertical="center"/>
    </xf>
    <xf numFmtId="0" fontId="28" fillId="0" borderId="0" xfId="0" applyFont="1" applyAlignment="1">
      <alignment vertical="center" shrinkToFit="1"/>
    </xf>
    <xf numFmtId="0" fontId="28" fillId="0" borderId="15" xfId="0" applyFont="1" applyBorder="1" applyAlignment="1">
      <alignment vertical="center"/>
    </xf>
    <xf numFmtId="0" fontId="27" fillId="0" borderId="15" xfId="0" applyFont="1" applyBorder="1" applyAlignment="1" applyProtection="1">
      <alignment horizontal="center" vertical="center"/>
      <protection locked="0"/>
    </xf>
    <xf numFmtId="0" fontId="24" fillId="0" borderId="15" xfId="0" applyFont="1" applyBorder="1" applyAlignment="1">
      <alignment vertical="center"/>
    </xf>
    <xf numFmtId="0" fontId="27" fillId="0" borderId="15"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pplyProtection="1">
      <alignment vertical="center"/>
      <protection locked="0"/>
    </xf>
    <xf numFmtId="0" fontId="24" fillId="0" borderId="16" xfId="0" applyFont="1" applyBorder="1" applyAlignment="1">
      <alignment horizontal="center" vertical="center" wrapText="1"/>
    </xf>
    <xf numFmtId="0" fontId="28" fillId="0" borderId="16" xfId="0" applyFont="1" applyBorder="1" applyAlignment="1">
      <alignment vertical="center"/>
    </xf>
    <xf numFmtId="0" fontId="27" fillId="0" borderId="16" xfId="0" applyFont="1" applyBorder="1" applyAlignment="1" applyProtection="1">
      <alignment horizontal="center" vertical="center"/>
      <protection locked="0"/>
    </xf>
    <xf numFmtId="0" fontId="24" fillId="0" borderId="16" xfId="0" applyFont="1" applyBorder="1" applyAlignment="1">
      <alignment vertical="center"/>
    </xf>
    <xf numFmtId="0" fontId="28" fillId="0" borderId="16"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16" xfId="0" applyFont="1" applyBorder="1" applyAlignment="1">
      <alignment horizontal="center" vertical="center" wrapText="1"/>
    </xf>
    <xf numFmtId="0" fontId="28" fillId="0" borderId="0" xfId="0" applyFont="1" applyAlignment="1">
      <alignment vertical="center"/>
    </xf>
    <xf numFmtId="0" fontId="29" fillId="6" borderId="17" xfId="0" applyFont="1" applyFill="1" applyBorder="1" applyAlignment="1">
      <alignment vertical="center"/>
    </xf>
    <xf numFmtId="0" fontId="29" fillId="24" borderId="18" xfId="0" applyFont="1" applyFill="1" applyBorder="1" applyAlignment="1">
      <alignment vertical="center" wrapText="1"/>
    </xf>
    <xf numFmtId="0" fontId="24" fillId="24" borderId="18" xfId="0" applyFont="1" applyFill="1" applyBorder="1" applyAlignment="1">
      <alignment vertical="center" shrinkToFit="1"/>
    </xf>
    <xf numFmtId="0" fontId="23" fillId="24" borderId="18" xfId="0" applyFont="1" applyFill="1" applyBorder="1" applyAlignment="1">
      <alignment vertical="center"/>
    </xf>
    <xf numFmtId="0" fontId="30" fillId="6" borderId="18" xfId="0" applyFont="1" applyFill="1" applyBorder="1" applyAlignment="1">
      <alignment vertical="center"/>
    </xf>
    <xf numFmtId="0" fontId="30" fillId="6" borderId="18" xfId="0" applyFont="1" applyFill="1" applyBorder="1" applyAlignment="1">
      <alignment vertical="center" wrapText="1"/>
    </xf>
    <xf numFmtId="0" fontId="24" fillId="24" borderId="18" xfId="0" applyFont="1" applyFill="1" applyBorder="1" applyAlignment="1">
      <alignment vertical="center" wrapText="1"/>
    </xf>
    <xf numFmtId="0" fontId="31" fillId="24" borderId="18" xfId="0" applyFont="1" applyFill="1" applyBorder="1" applyAlignment="1">
      <alignment vertical="center"/>
    </xf>
    <xf numFmtId="0" fontId="24" fillId="6" borderId="18" xfId="0" applyFont="1" applyFill="1" applyBorder="1" applyAlignment="1">
      <alignment vertical="center"/>
    </xf>
    <xf numFmtId="0" fontId="23" fillId="6" borderId="18" xfId="0" applyFont="1" applyFill="1" applyBorder="1" applyAlignment="1">
      <alignment horizontal="right" vertical="center"/>
    </xf>
    <xf numFmtId="0" fontId="29" fillId="24" borderId="19" xfId="0" applyFont="1" applyFill="1" applyBorder="1" applyAlignment="1">
      <alignment horizontal="center" vertical="center" shrinkToFit="1"/>
    </xf>
    <xf numFmtId="0" fontId="23" fillId="6" borderId="17" xfId="0" applyFont="1" applyFill="1" applyBorder="1" applyAlignment="1">
      <alignment horizontal="center" vertical="center" shrinkToFit="1"/>
    </xf>
    <xf numFmtId="0" fontId="29" fillId="24" borderId="18" xfId="0" applyFont="1" applyFill="1" applyBorder="1" applyAlignment="1">
      <alignment horizontal="center" vertical="center" wrapText="1"/>
    </xf>
    <xf numFmtId="0" fontId="23" fillId="6" borderId="19" xfId="0" applyFont="1" applyFill="1" applyBorder="1" applyAlignment="1">
      <alignment horizontal="center" vertical="center"/>
    </xf>
    <xf numFmtId="49" fontId="23" fillId="6" borderId="20" xfId="0" applyNumberFormat="1" applyFont="1" applyFill="1" applyBorder="1" applyAlignment="1">
      <alignment horizontal="center" vertical="center"/>
    </xf>
    <xf numFmtId="49" fontId="23" fillId="6" borderId="21" xfId="0" applyNumberFormat="1" applyFont="1" applyFill="1" applyBorder="1" applyAlignment="1">
      <alignment horizontal="center" vertical="center"/>
    </xf>
    <xf numFmtId="0" fontId="23" fillId="6" borderId="22" xfId="0" applyFont="1" applyFill="1" applyBorder="1" applyAlignment="1">
      <alignment horizontal="center" vertical="center" shrinkToFit="1"/>
    </xf>
    <xf numFmtId="0" fontId="23" fillId="6" borderId="18" xfId="0" applyFont="1" applyFill="1" applyBorder="1" applyAlignment="1">
      <alignment horizontal="center" vertical="center"/>
    </xf>
    <xf numFmtId="49" fontId="23" fillId="6" borderId="19" xfId="0" applyNumberFormat="1" applyFont="1" applyFill="1" applyBorder="1" applyAlignment="1">
      <alignment horizontal="center" vertical="center"/>
    </xf>
    <xf numFmtId="0" fontId="23" fillId="24" borderId="17" xfId="0" applyFont="1" applyFill="1" applyBorder="1" applyAlignment="1">
      <alignment horizontal="center" vertical="center" shrinkToFit="1"/>
    </xf>
    <xf numFmtId="0" fontId="23" fillId="6" borderId="21" xfId="0" applyFont="1" applyFill="1" applyBorder="1" applyAlignment="1">
      <alignment horizontal="center" vertical="center" wrapText="1"/>
    </xf>
    <xf numFmtId="0" fontId="24" fillId="0" borderId="23" xfId="0" applyFont="1" applyBorder="1" applyAlignment="1">
      <alignment vertical="center"/>
    </xf>
    <xf numFmtId="0" fontId="24" fillId="0" borderId="24" xfId="0" applyFont="1" applyBorder="1" applyAlignment="1">
      <alignment vertical="center" wrapText="1"/>
    </xf>
    <xf numFmtId="0" fontId="24" fillId="0" borderId="24" xfId="0" applyFont="1" applyBorder="1" applyAlignment="1">
      <alignment vertical="center"/>
    </xf>
    <xf numFmtId="0" fontId="24" fillId="0" borderId="11" xfId="0" applyFont="1" applyBorder="1" applyAlignment="1">
      <alignment horizontal="center" vertical="center"/>
    </xf>
    <xf numFmtId="0" fontId="23" fillId="0" borderId="11" xfId="0" applyFont="1" applyBorder="1" applyAlignment="1">
      <alignment vertical="center"/>
    </xf>
    <xf numFmtId="0" fontId="23" fillId="8" borderId="25" xfId="0" applyFont="1" applyFill="1" applyBorder="1" applyAlignment="1">
      <alignment vertical="center"/>
    </xf>
    <xf numFmtId="0" fontId="23" fillId="8" borderId="26" xfId="0" applyFont="1" applyFill="1" applyBorder="1" applyAlignment="1">
      <alignment vertical="center" wrapText="1"/>
    </xf>
    <xf numFmtId="0" fontId="23" fillId="8" borderId="26" xfId="0" applyFont="1" applyFill="1" applyBorder="1" applyAlignment="1">
      <alignment vertical="center" shrinkToFit="1"/>
    </xf>
    <xf numFmtId="0" fontId="23" fillId="8" borderId="26" xfId="0" applyFont="1" applyFill="1" applyBorder="1" applyAlignment="1">
      <alignment vertical="center"/>
    </xf>
    <xf numFmtId="0" fontId="30" fillId="8" borderId="26" xfId="0" applyFont="1" applyFill="1" applyBorder="1" applyAlignment="1">
      <alignment vertical="center"/>
    </xf>
    <xf numFmtId="0" fontId="30" fillId="8" borderId="26" xfId="0" applyFont="1" applyFill="1" applyBorder="1" applyAlignment="1">
      <alignment vertical="center" wrapText="1"/>
    </xf>
    <xf numFmtId="0" fontId="23" fillId="8" borderId="26" xfId="0" applyFont="1" applyFill="1" applyBorder="1" applyAlignment="1">
      <alignment horizontal="right" vertical="center"/>
    </xf>
    <xf numFmtId="0" fontId="23" fillId="8" borderId="27" xfId="0" applyFont="1" applyFill="1" applyBorder="1" applyAlignment="1">
      <alignment horizontal="center" vertical="center" shrinkToFit="1"/>
    </xf>
    <xf numFmtId="0" fontId="23" fillId="8" borderId="25" xfId="0" applyFont="1" applyFill="1" applyBorder="1" applyAlignment="1">
      <alignment horizontal="center" vertical="center" shrinkToFit="1"/>
    </xf>
    <xf numFmtId="0" fontId="23" fillId="8" borderId="26" xfId="0" applyFont="1" applyFill="1" applyBorder="1" applyAlignment="1">
      <alignment horizontal="center" vertical="center" wrapText="1"/>
    </xf>
    <xf numFmtId="0" fontId="23" fillId="8" borderId="27" xfId="0" applyFont="1" applyFill="1" applyBorder="1" applyAlignment="1">
      <alignment horizontal="center" vertical="center"/>
    </xf>
    <xf numFmtId="49" fontId="23" fillId="8" borderId="28" xfId="0" applyNumberFormat="1" applyFont="1" applyFill="1" applyBorder="1" applyAlignment="1">
      <alignment horizontal="center" vertical="center"/>
    </xf>
    <xf numFmtId="49" fontId="23" fillId="8" borderId="29" xfId="0" applyNumberFormat="1" applyFont="1" applyFill="1" applyBorder="1" applyAlignment="1">
      <alignment horizontal="center" vertical="center"/>
    </xf>
    <xf numFmtId="0" fontId="23" fillId="8" borderId="30" xfId="0" applyFont="1" applyFill="1" applyBorder="1" applyAlignment="1">
      <alignment horizontal="center" vertical="center" shrinkToFit="1"/>
    </xf>
    <xf numFmtId="0" fontId="23" fillId="8" borderId="26" xfId="0" applyFont="1" applyFill="1" applyBorder="1" applyAlignment="1">
      <alignment horizontal="center" vertical="center"/>
    </xf>
    <xf numFmtId="49" fontId="23" fillId="8" borderId="27" xfId="0" applyNumberFormat="1" applyFont="1" applyFill="1" applyBorder="1" applyAlignment="1">
      <alignment horizontal="center" vertical="center"/>
    </xf>
    <xf numFmtId="0" fontId="23" fillId="8" borderId="31" xfId="0" applyFont="1" applyFill="1" applyBorder="1" applyAlignment="1">
      <alignment horizontal="center" vertical="center" shrinkToFit="1"/>
    </xf>
    <xf numFmtId="0" fontId="23" fillId="8" borderId="32" xfId="0" applyFont="1" applyFill="1" applyBorder="1" applyAlignment="1">
      <alignment horizontal="center" vertical="center" wrapText="1"/>
    </xf>
    <xf numFmtId="0" fontId="23" fillId="8" borderId="28" xfId="0" applyFont="1" applyFill="1" applyBorder="1" applyAlignment="1">
      <alignment horizontal="center" vertical="center"/>
    </xf>
    <xf numFmtId="0" fontId="23" fillId="8" borderId="29" xfId="0" applyFont="1" applyFill="1" applyBorder="1" applyAlignment="1">
      <alignment horizontal="center" vertical="center"/>
    </xf>
    <xf numFmtId="0" fontId="24" fillId="0" borderId="33" xfId="0" applyFont="1" applyBorder="1" applyAlignment="1">
      <alignment vertical="center"/>
    </xf>
    <xf numFmtId="0" fontId="24" fillId="0" borderId="34" xfId="0" applyFont="1" applyBorder="1" applyAlignment="1">
      <alignment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3" fillId="0" borderId="36" xfId="0" applyFont="1" applyBorder="1" applyAlignment="1">
      <alignment vertical="center"/>
    </xf>
    <xf numFmtId="0" fontId="23" fillId="6" borderId="37" xfId="0" applyFont="1" applyFill="1" applyBorder="1" applyAlignment="1">
      <alignment vertical="center"/>
    </xf>
    <xf numFmtId="0" fontId="23" fillId="0" borderId="38" xfId="0" applyFont="1" applyBorder="1" applyAlignment="1">
      <alignment vertical="center"/>
    </xf>
    <xf numFmtId="0" fontId="23" fillId="3" borderId="38" xfId="0" applyFont="1" applyFill="1" applyBorder="1" applyAlignment="1">
      <alignment vertical="center" shrinkToFit="1"/>
    </xf>
    <xf numFmtId="0" fontId="30" fillId="0" borderId="38" xfId="0" applyFont="1" applyBorder="1" applyAlignment="1" applyProtection="1">
      <alignment vertical="center"/>
      <protection locked="0"/>
    </xf>
    <xf numFmtId="0" fontId="23" fillId="3" borderId="38" xfId="0" applyFont="1" applyFill="1" applyBorder="1" applyAlignment="1">
      <alignment vertical="center"/>
    </xf>
    <xf numFmtId="0" fontId="23" fillId="12" borderId="38" xfId="0" applyFont="1" applyFill="1" applyBorder="1" applyAlignment="1">
      <alignment vertical="center"/>
    </xf>
    <xf numFmtId="0" fontId="23" fillId="8" borderId="38" xfId="0" applyFont="1" applyFill="1" applyBorder="1" applyAlignment="1" applyProtection="1">
      <alignment vertical="center"/>
      <protection locked="0"/>
    </xf>
    <xf numFmtId="0" fontId="23" fillId="0" borderId="38" xfId="0" applyFont="1" applyBorder="1" applyAlignment="1" applyProtection="1">
      <alignment vertical="center"/>
      <protection locked="0"/>
    </xf>
    <xf numFmtId="0" fontId="23" fillId="12" borderId="39" xfId="0" applyFont="1" applyFill="1" applyBorder="1" applyAlignment="1">
      <alignment horizontal="center" vertical="center" shrinkToFit="1"/>
    </xf>
    <xf numFmtId="0" fontId="23" fillId="8" borderId="37" xfId="0" applyFont="1" applyFill="1" applyBorder="1" applyAlignment="1" applyProtection="1">
      <alignment horizontal="center" vertical="center" shrinkToFit="1"/>
      <protection locked="0"/>
    </xf>
    <xf numFmtId="0" fontId="23" fillId="12" borderId="38" xfId="0" applyFont="1" applyFill="1" applyBorder="1" applyAlignment="1">
      <alignment horizontal="center" vertical="center"/>
    </xf>
    <xf numFmtId="177" fontId="23" fillId="0" borderId="40" xfId="0" applyNumberFormat="1" applyFont="1" applyFill="1" applyBorder="1" applyAlignment="1" applyProtection="1">
      <alignment horizontal="center" vertical="center"/>
      <protection locked="0"/>
    </xf>
    <xf numFmtId="177" fontId="23" fillId="0" borderId="39" xfId="0" applyNumberFormat="1" applyFont="1" applyFill="1" applyBorder="1" applyAlignment="1" applyProtection="1">
      <alignment horizontal="center" vertical="center"/>
      <protection locked="0"/>
    </xf>
    <xf numFmtId="0" fontId="23" fillId="3" borderId="41" xfId="0" applyFont="1" applyFill="1" applyBorder="1" applyAlignment="1">
      <alignment horizontal="center" vertical="center" shrinkToFit="1"/>
    </xf>
    <xf numFmtId="0" fontId="23" fillId="12" borderId="42" xfId="0" applyFont="1" applyFill="1" applyBorder="1" applyAlignment="1">
      <alignment horizontal="center" vertical="center"/>
    </xf>
    <xf numFmtId="0" fontId="23" fillId="0" borderId="43" xfId="0" applyFont="1" applyBorder="1" applyAlignment="1" applyProtection="1">
      <alignment horizontal="center" vertical="center"/>
      <protection locked="0"/>
    </xf>
    <xf numFmtId="0" fontId="32" fillId="0" borderId="44" xfId="0" applyFont="1" applyBorder="1" applyAlignment="1">
      <alignment vertical="center"/>
    </xf>
    <xf numFmtId="0" fontId="32" fillId="0" borderId="45" xfId="0" applyFont="1" applyBorder="1" applyAlignment="1">
      <alignment vertical="center"/>
    </xf>
    <xf numFmtId="0" fontId="24" fillId="0" borderId="44" xfId="0" applyFont="1" applyBorder="1" applyAlignment="1">
      <alignment horizontal="center" vertical="center"/>
    </xf>
    <xf numFmtId="0" fontId="24" fillId="0" borderId="45" xfId="0" applyFont="1" applyBorder="1" applyAlignment="1">
      <alignment vertical="center"/>
    </xf>
    <xf numFmtId="0" fontId="23" fillId="0" borderId="35" xfId="0" applyFont="1" applyBorder="1" applyAlignment="1">
      <alignment vertical="center"/>
    </xf>
    <xf numFmtId="0" fontId="23" fillId="6" borderId="46" xfId="0" applyFont="1" applyFill="1" applyBorder="1" applyAlignment="1">
      <alignment vertical="center"/>
    </xf>
    <xf numFmtId="0" fontId="23" fillId="0" borderId="47" xfId="0" applyFont="1" applyBorder="1" applyAlignment="1">
      <alignment vertical="center"/>
    </xf>
    <xf numFmtId="0" fontId="23" fillId="3" borderId="47" xfId="0" applyFont="1" applyFill="1" applyBorder="1" applyAlignment="1">
      <alignment vertical="center" shrinkToFit="1"/>
    </xf>
    <xf numFmtId="0" fontId="30" fillId="0" borderId="47" xfId="0" applyFont="1" applyBorder="1" applyAlignment="1" applyProtection="1">
      <alignment vertical="center"/>
      <protection locked="0"/>
    </xf>
    <xf numFmtId="0" fontId="23" fillId="3" borderId="47" xfId="0" applyFont="1" applyFill="1" applyBorder="1" applyAlignment="1">
      <alignment vertical="center"/>
    </xf>
    <xf numFmtId="177" fontId="23" fillId="0" borderId="48" xfId="0" applyNumberFormat="1" applyFont="1" applyFill="1" applyBorder="1" applyAlignment="1" applyProtection="1">
      <alignment horizontal="center" vertical="center"/>
      <protection locked="0"/>
    </xf>
    <xf numFmtId="0" fontId="23" fillId="3" borderId="47" xfId="0" applyFont="1" applyFill="1" applyBorder="1" applyAlignment="1">
      <alignment horizontal="center" vertical="center" shrinkToFit="1"/>
    </xf>
    <xf numFmtId="0" fontId="23" fillId="12" borderId="48" xfId="0" applyFont="1" applyFill="1" applyBorder="1" applyAlignment="1">
      <alignment horizontal="center" vertical="center"/>
    </xf>
    <xf numFmtId="0" fontId="23" fillId="0" borderId="0" xfId="0" applyFont="1" applyAlignment="1">
      <alignment horizontal="center" vertical="center"/>
    </xf>
    <xf numFmtId="177" fontId="23" fillId="0" borderId="38" xfId="0" applyNumberFormat="1" applyFont="1" applyFill="1" applyBorder="1" applyAlignment="1" applyProtection="1">
      <alignment horizontal="center" vertical="center"/>
      <protection locked="0"/>
    </xf>
    <xf numFmtId="0" fontId="23" fillId="3" borderId="49" xfId="0" applyFont="1" applyFill="1" applyBorder="1" applyAlignment="1">
      <alignment horizontal="center" vertical="center" shrinkToFit="1"/>
    </xf>
    <xf numFmtId="0" fontId="23" fillId="12" borderId="39" xfId="0" applyFont="1" applyFill="1" applyBorder="1" applyAlignment="1">
      <alignment horizontal="center" vertical="center"/>
    </xf>
    <xf numFmtId="0" fontId="23" fillId="0" borderId="50" xfId="0" applyFont="1" applyBorder="1" applyAlignment="1" applyProtection="1">
      <alignment horizontal="center" vertical="center"/>
      <protection locked="0"/>
    </xf>
    <xf numFmtId="0" fontId="24" fillId="0" borderId="50" xfId="0" applyFont="1" applyBorder="1" applyAlignment="1">
      <alignment horizontal="center" vertical="center"/>
    </xf>
    <xf numFmtId="0" fontId="23" fillId="8" borderId="46" xfId="0" applyFont="1" applyFill="1" applyBorder="1" applyAlignment="1" applyProtection="1">
      <alignment horizontal="center" vertical="center" shrinkToFit="1"/>
      <protection locked="0"/>
    </xf>
    <xf numFmtId="0" fontId="23" fillId="12" borderId="47" xfId="0" applyFont="1" applyFill="1" applyBorder="1" applyAlignment="1">
      <alignment horizontal="center" vertical="center"/>
    </xf>
    <xf numFmtId="177" fontId="23" fillId="0" borderId="47" xfId="0" applyNumberFormat="1" applyFont="1" applyFill="1" applyBorder="1" applyAlignment="1" applyProtection="1">
      <alignment horizontal="center" vertical="center"/>
      <protection locked="0"/>
    </xf>
    <xf numFmtId="0" fontId="23" fillId="12" borderId="51" xfId="0" applyFont="1" applyFill="1" applyBorder="1" applyAlignment="1">
      <alignment horizontal="center" vertical="center"/>
    </xf>
    <xf numFmtId="0" fontId="23" fillId="12" borderId="49" xfId="0" applyFont="1" applyFill="1" applyBorder="1" applyAlignment="1">
      <alignment horizontal="center" vertical="center"/>
    </xf>
    <xf numFmtId="0" fontId="24" fillId="0" borderId="52" xfId="0" applyFont="1" applyBorder="1" applyAlignment="1">
      <alignment horizontal="center" vertical="center"/>
    </xf>
    <xf numFmtId="0" fontId="24" fillId="0" borderId="43" xfId="0" applyFont="1" applyBorder="1" applyAlignment="1">
      <alignment vertical="center"/>
    </xf>
    <xf numFmtId="0" fontId="24" fillId="0" borderId="44" xfId="0" applyFont="1" applyBorder="1" applyAlignment="1">
      <alignment vertical="center"/>
    </xf>
    <xf numFmtId="0" fontId="24" fillId="0" borderId="52" xfId="0" applyFont="1" applyBorder="1" applyAlignment="1">
      <alignment vertical="center"/>
    </xf>
    <xf numFmtId="0" fontId="23" fillId="0" borderId="50" xfId="0" applyFont="1" applyBorder="1" applyAlignment="1">
      <alignment vertical="center"/>
    </xf>
    <xf numFmtId="0" fontId="23" fillId="0" borderId="45" xfId="0" applyFont="1" applyBorder="1" applyAlignment="1">
      <alignment vertical="center"/>
    </xf>
    <xf numFmtId="0" fontId="23" fillId="0" borderId="11" xfId="0" applyFont="1" applyBorder="1" applyAlignment="1">
      <alignment horizontal="center" vertical="center"/>
    </xf>
    <xf numFmtId="0" fontId="23" fillId="0" borderId="0" xfId="0" applyFont="1" applyBorder="1" applyAlignment="1">
      <alignment vertical="center"/>
    </xf>
    <xf numFmtId="0" fontId="23" fillId="6" borderId="11" xfId="0" applyFont="1" applyFill="1" applyBorder="1" applyAlignment="1">
      <alignment horizontal="center" vertical="center"/>
    </xf>
    <xf numFmtId="0" fontId="23" fillId="6" borderId="11" xfId="0" applyFont="1" applyFill="1" applyBorder="1" applyAlignment="1">
      <alignment vertical="center" shrinkToFit="1"/>
    </xf>
    <xf numFmtId="0" fontId="23" fillId="6" borderId="46" xfId="0" applyFont="1" applyFill="1" applyBorder="1" applyAlignment="1">
      <alignment vertical="center" shrinkToFit="1"/>
    </xf>
    <xf numFmtId="0" fontId="23" fillId="6" borderId="16" xfId="0" applyFont="1" applyFill="1" applyBorder="1" applyAlignment="1">
      <alignment vertical="center"/>
    </xf>
    <xf numFmtId="0" fontId="23" fillId="6" borderId="16" xfId="0" applyFont="1" applyFill="1" applyBorder="1" applyAlignment="1">
      <alignment horizontal="center" vertical="center"/>
    </xf>
    <xf numFmtId="0" fontId="23" fillId="6" borderId="24" xfId="0" applyFont="1" applyFill="1" applyBorder="1" applyAlignment="1">
      <alignment horizontal="center" vertical="center" shrinkToFit="1"/>
    </xf>
    <xf numFmtId="0" fontId="23" fillId="6" borderId="11" xfId="0" applyFont="1" applyFill="1" applyBorder="1" applyAlignment="1">
      <alignment vertical="center"/>
    </xf>
    <xf numFmtId="176" fontId="23" fillId="0" borderId="11" xfId="0" applyNumberFormat="1" applyFont="1" applyBorder="1" applyAlignment="1" applyProtection="1">
      <alignment vertical="center"/>
      <protection locked="0"/>
    </xf>
    <xf numFmtId="0" fontId="23" fillId="0" borderId="11" xfId="0" applyFont="1" applyBorder="1" applyAlignment="1">
      <alignment vertical="center" shrinkToFit="1"/>
    </xf>
    <xf numFmtId="0" fontId="23" fillId="0" borderId="46" xfId="0" applyFont="1" applyBorder="1" applyAlignment="1">
      <alignment horizontal="center" vertical="center" shrinkToFit="1"/>
    </xf>
    <xf numFmtId="0" fontId="23" fillId="0" borderId="16" xfId="0" applyFont="1" applyBorder="1" applyAlignment="1">
      <alignment vertical="center"/>
    </xf>
    <xf numFmtId="0" fontId="23" fillId="0" borderId="16" xfId="0" applyFont="1" applyBorder="1" applyAlignment="1">
      <alignment horizontal="center" vertical="center"/>
    </xf>
    <xf numFmtId="0" fontId="23" fillId="0" borderId="24" xfId="0" applyFont="1" applyBorder="1" applyAlignment="1">
      <alignment horizontal="center" vertical="center" shrinkToFit="1"/>
    </xf>
    <xf numFmtId="0" fontId="23" fillId="0" borderId="53" xfId="0" applyFont="1" applyBorder="1" applyAlignment="1">
      <alignment vertical="center" shrinkToFit="1"/>
    </xf>
    <xf numFmtId="0" fontId="33" fillId="0" borderId="0" xfId="0" applyFont="1" applyAlignment="1">
      <alignment vertical="center"/>
    </xf>
    <xf numFmtId="0" fontId="33" fillId="0" borderId="0" xfId="0" applyFont="1" applyAlignment="1">
      <alignment vertical="center" shrinkToFit="1"/>
    </xf>
    <xf numFmtId="0" fontId="33" fillId="0" borderId="34" xfId="0" applyFont="1" applyBorder="1" applyAlignment="1">
      <alignment horizontal="center" vertical="center"/>
    </xf>
    <xf numFmtId="0" fontId="23" fillId="6" borderId="11" xfId="0" applyFont="1" applyFill="1" applyBorder="1" applyAlignment="1">
      <alignment horizontal="center" vertical="center" shrinkToFit="1"/>
    </xf>
    <xf numFmtId="0" fontId="14" fillId="0" borderId="0" xfId="63">
      <alignment/>
      <protection/>
    </xf>
    <xf numFmtId="0" fontId="14" fillId="25" borderId="0" xfId="63" applyFill="1">
      <alignment/>
      <protection/>
    </xf>
    <xf numFmtId="0" fontId="34" fillId="25" borderId="0" xfId="63" applyFont="1" applyFill="1">
      <alignment/>
      <protection/>
    </xf>
    <xf numFmtId="0" fontId="14" fillId="25" borderId="54" xfId="63" applyFill="1" applyBorder="1">
      <alignment/>
      <protection/>
    </xf>
    <xf numFmtId="0" fontId="14" fillId="25" borderId="54" xfId="63" applyFont="1" applyFill="1" applyBorder="1" applyAlignment="1">
      <alignment/>
      <protection/>
    </xf>
    <xf numFmtId="0" fontId="14" fillId="25" borderId="36" xfId="63" applyFill="1" applyBorder="1" applyAlignment="1">
      <alignment shrinkToFit="1"/>
      <protection/>
    </xf>
    <xf numFmtId="0" fontId="14" fillId="25" borderId="50" xfId="63" applyFill="1" applyBorder="1" applyAlignment="1">
      <alignment vertical="center"/>
      <protection/>
    </xf>
    <xf numFmtId="0" fontId="14" fillId="25" borderId="50" xfId="63" applyFill="1" applyBorder="1">
      <alignment/>
      <protection/>
    </xf>
    <xf numFmtId="0" fontId="14" fillId="25" borderId="50" xfId="63" applyFont="1" applyFill="1" applyBorder="1" applyAlignment="1">
      <alignment horizontal="left"/>
      <protection/>
    </xf>
    <xf numFmtId="0" fontId="14" fillId="25" borderId="55" xfId="63" applyFill="1" applyBorder="1" applyAlignment="1">
      <alignment horizontal="center"/>
      <protection/>
    </xf>
    <xf numFmtId="0" fontId="14" fillId="25" borderId="11" xfId="63" applyFill="1" applyBorder="1" applyAlignment="1">
      <alignment horizontal="center" vertical="center"/>
      <protection/>
    </xf>
    <xf numFmtId="49" fontId="14" fillId="25" borderId="11" xfId="63" applyNumberFormat="1" applyFill="1" applyBorder="1" applyAlignment="1">
      <alignment horizontal="right" vertical="center"/>
      <protection/>
    </xf>
    <xf numFmtId="177" fontId="14" fillId="25" borderId="24" xfId="63" applyNumberFormat="1" applyFill="1" applyBorder="1" applyAlignment="1">
      <alignment vertical="center"/>
      <protection/>
    </xf>
    <xf numFmtId="0" fontId="14" fillId="25" borderId="0" xfId="63" applyFill="1" applyBorder="1" applyAlignment="1">
      <alignment horizontal="center" vertical="center"/>
      <protection/>
    </xf>
    <xf numFmtId="0" fontId="14" fillId="25" borderId="56" xfId="63" applyFill="1" applyBorder="1">
      <alignment/>
      <protection/>
    </xf>
    <xf numFmtId="0" fontId="14" fillId="26" borderId="0" xfId="63" applyFill="1">
      <alignment/>
      <protection/>
    </xf>
    <xf numFmtId="0" fontId="34" fillId="26" borderId="0" xfId="63" applyFont="1" applyFill="1">
      <alignment/>
      <protection/>
    </xf>
    <xf numFmtId="0" fontId="14" fillId="26" borderId="54" xfId="63" applyFill="1" applyBorder="1">
      <alignment/>
      <protection/>
    </xf>
    <xf numFmtId="0" fontId="14" fillId="26" borderId="54" xfId="63" applyFill="1" applyBorder="1" applyAlignment="1" applyProtection="1">
      <alignment/>
      <protection locked="0"/>
    </xf>
    <xf numFmtId="0" fontId="14" fillId="0" borderId="36" xfId="63" applyFill="1" applyBorder="1" applyAlignment="1">
      <alignment shrinkToFit="1"/>
      <protection/>
    </xf>
    <xf numFmtId="0" fontId="14" fillId="26" borderId="50" xfId="63" applyFill="1" applyBorder="1" applyAlignment="1">
      <alignment vertical="center"/>
      <protection/>
    </xf>
    <xf numFmtId="0" fontId="14" fillId="26" borderId="50" xfId="63" applyFill="1" applyBorder="1">
      <alignment/>
      <protection/>
    </xf>
    <xf numFmtId="0" fontId="14" fillId="26" borderId="50" xfId="63" applyFont="1" applyFill="1" applyBorder="1" applyAlignment="1" applyProtection="1">
      <alignment horizontal="left"/>
      <protection locked="0"/>
    </xf>
    <xf numFmtId="0" fontId="14" fillId="0" borderId="55" xfId="63" applyFill="1" applyBorder="1" applyAlignment="1" applyProtection="1">
      <alignment horizontal="center"/>
      <protection locked="0"/>
    </xf>
    <xf numFmtId="0" fontId="14" fillId="26" borderId="11" xfId="63" applyFill="1" applyBorder="1" applyAlignment="1">
      <alignment horizontal="center" vertical="center"/>
      <protection/>
    </xf>
    <xf numFmtId="49" fontId="14" fillId="26" borderId="11" xfId="63" applyNumberFormat="1" applyFill="1" applyBorder="1" applyAlignment="1" applyProtection="1">
      <alignment horizontal="right" vertical="center"/>
      <protection locked="0"/>
    </xf>
    <xf numFmtId="177" fontId="14" fillId="26" borderId="24" xfId="63" applyNumberFormat="1" applyFill="1" applyBorder="1" applyAlignment="1" applyProtection="1">
      <alignment vertical="center"/>
      <protection locked="0"/>
    </xf>
    <xf numFmtId="0" fontId="14" fillId="0" borderId="0" xfId="63" applyFill="1" applyBorder="1" applyAlignment="1">
      <alignment horizontal="center" vertical="center"/>
      <protection/>
    </xf>
    <xf numFmtId="0" fontId="14" fillId="26" borderId="56" xfId="63" applyFill="1" applyBorder="1">
      <alignment/>
      <protection/>
    </xf>
    <xf numFmtId="49" fontId="14" fillId="26" borderId="11" xfId="63" applyNumberFormat="1" applyFill="1" applyBorder="1" applyAlignment="1">
      <alignment horizontal="right" vertical="center"/>
      <protection/>
    </xf>
    <xf numFmtId="177" fontId="14" fillId="26" borderId="24" xfId="63" applyNumberFormat="1" applyFill="1" applyBorder="1" applyAlignment="1">
      <alignment vertical="center"/>
      <protection/>
    </xf>
    <xf numFmtId="0" fontId="14" fillId="26" borderId="54" xfId="63" applyFill="1" applyBorder="1" applyAlignment="1">
      <alignment/>
      <protection/>
    </xf>
    <xf numFmtId="0" fontId="14" fillId="26" borderId="50" xfId="63" applyFont="1" applyFill="1" applyBorder="1" applyAlignment="1">
      <alignment horizontal="left"/>
      <protection/>
    </xf>
    <xf numFmtId="0" fontId="29" fillId="3" borderId="17" xfId="0" applyFont="1" applyFill="1" applyBorder="1" applyAlignment="1">
      <alignment vertical="center"/>
    </xf>
    <xf numFmtId="0" fontId="30" fillId="3" borderId="18" xfId="0" applyFont="1" applyFill="1" applyBorder="1" applyAlignment="1">
      <alignment vertical="center"/>
    </xf>
    <xf numFmtId="0" fontId="30" fillId="3" borderId="18" xfId="0" applyFont="1" applyFill="1" applyBorder="1" applyAlignment="1">
      <alignment vertical="center" wrapText="1"/>
    </xf>
    <xf numFmtId="0" fontId="29" fillId="3" borderId="18" xfId="0" applyFont="1" applyFill="1" applyBorder="1" applyAlignment="1">
      <alignment vertical="center" wrapText="1"/>
    </xf>
    <xf numFmtId="0" fontId="24" fillId="3" borderId="18" xfId="0" applyFont="1" applyFill="1" applyBorder="1" applyAlignment="1">
      <alignment vertical="center"/>
    </xf>
    <xf numFmtId="0" fontId="23" fillId="3" borderId="18" xfId="0" applyFont="1" applyFill="1" applyBorder="1" applyAlignment="1">
      <alignment horizontal="right" vertical="center"/>
    </xf>
    <xf numFmtId="0" fontId="23" fillId="3" borderId="17" xfId="0" applyFont="1" applyFill="1" applyBorder="1" applyAlignment="1">
      <alignment horizontal="center" vertical="center" shrinkToFit="1"/>
    </xf>
    <xf numFmtId="0" fontId="23" fillId="3" borderId="19" xfId="0" applyFont="1" applyFill="1" applyBorder="1" applyAlignment="1">
      <alignment horizontal="center" vertical="center"/>
    </xf>
    <xf numFmtId="49" fontId="23" fillId="3" borderId="57" xfId="0" applyNumberFormat="1" applyFont="1" applyFill="1" applyBorder="1" applyAlignment="1">
      <alignment horizontal="center" vertical="center"/>
    </xf>
    <xf numFmtId="49" fontId="23" fillId="3" borderId="58" xfId="0" applyNumberFormat="1" applyFont="1" applyFill="1" applyBorder="1" applyAlignment="1">
      <alignment horizontal="center" vertical="center"/>
    </xf>
    <xf numFmtId="0" fontId="23" fillId="3" borderId="22" xfId="0" applyFont="1" applyFill="1" applyBorder="1" applyAlignment="1">
      <alignment horizontal="center" vertical="center" shrinkToFit="1"/>
    </xf>
    <xf numFmtId="0" fontId="23" fillId="3" borderId="18" xfId="0" applyFont="1" applyFill="1" applyBorder="1" applyAlignment="1">
      <alignment horizontal="center" vertical="center"/>
    </xf>
    <xf numFmtId="49" fontId="23" fillId="3" borderId="19" xfId="0" applyNumberFormat="1" applyFont="1" applyFill="1" applyBorder="1" applyAlignment="1">
      <alignment horizontal="center" vertical="center"/>
    </xf>
    <xf numFmtId="0" fontId="23" fillId="3" borderId="20" xfId="0" applyFont="1" applyFill="1" applyBorder="1" applyAlignment="1">
      <alignment horizontal="center" vertical="center"/>
    </xf>
    <xf numFmtId="0" fontId="29" fillId="3" borderId="21" xfId="0" applyFont="1" applyFill="1" applyBorder="1" applyAlignment="1">
      <alignment vertical="center" wrapText="1"/>
    </xf>
    <xf numFmtId="0" fontId="23" fillId="9" borderId="25" xfId="0" applyFont="1" applyFill="1" applyBorder="1" applyAlignment="1">
      <alignment vertical="center"/>
    </xf>
    <xf numFmtId="0" fontId="23" fillId="9" borderId="26" xfId="0" applyFont="1" applyFill="1" applyBorder="1" applyAlignment="1">
      <alignment vertical="center" wrapText="1"/>
    </xf>
    <xf numFmtId="0" fontId="23" fillId="9" borderId="26" xfId="0" applyFont="1" applyFill="1" applyBorder="1" applyAlignment="1">
      <alignment vertical="center" shrinkToFit="1"/>
    </xf>
    <xf numFmtId="0" fontId="23" fillId="9" borderId="26" xfId="0" applyFont="1" applyFill="1" applyBorder="1" applyAlignment="1">
      <alignment vertical="center"/>
    </xf>
    <xf numFmtId="0" fontId="30" fillId="9" borderId="26" xfId="0" applyFont="1" applyFill="1" applyBorder="1" applyAlignment="1">
      <alignment vertical="center"/>
    </xf>
    <xf numFmtId="0" fontId="30" fillId="9" borderId="26" xfId="0" applyFont="1" applyFill="1" applyBorder="1" applyAlignment="1">
      <alignment vertical="center" wrapText="1"/>
    </xf>
    <xf numFmtId="0" fontId="23" fillId="9" borderId="26" xfId="0" applyFont="1" applyFill="1" applyBorder="1" applyAlignment="1">
      <alignment horizontal="right" vertical="center"/>
    </xf>
    <xf numFmtId="0" fontId="23" fillId="9" borderId="27" xfId="0" applyFont="1" applyFill="1" applyBorder="1" applyAlignment="1">
      <alignment horizontal="center" vertical="center" shrinkToFit="1"/>
    </xf>
    <xf numFmtId="0" fontId="23" fillId="9" borderId="25" xfId="0" applyFont="1" applyFill="1" applyBorder="1" applyAlignment="1">
      <alignment horizontal="center" vertical="center" shrinkToFit="1"/>
    </xf>
    <xf numFmtId="0" fontId="23" fillId="9" borderId="26" xfId="0" applyFont="1" applyFill="1" applyBorder="1" applyAlignment="1">
      <alignment horizontal="center" vertical="center" wrapText="1"/>
    </xf>
    <xf numFmtId="0" fontId="23" fillId="9" borderId="27" xfId="0" applyFont="1" applyFill="1" applyBorder="1" applyAlignment="1">
      <alignment horizontal="center" vertical="center"/>
    </xf>
    <xf numFmtId="49" fontId="23" fillId="9" borderId="59" xfId="0" applyNumberFormat="1" applyFont="1" applyFill="1" applyBorder="1" applyAlignment="1">
      <alignment horizontal="center" vertical="center"/>
    </xf>
    <xf numFmtId="49" fontId="23" fillId="9" borderId="60" xfId="0" applyNumberFormat="1" applyFont="1" applyFill="1" applyBorder="1" applyAlignment="1">
      <alignment horizontal="center" vertical="center"/>
    </xf>
    <xf numFmtId="0" fontId="23" fillId="9" borderId="30" xfId="0" applyFont="1" applyFill="1" applyBorder="1" applyAlignment="1">
      <alignment horizontal="center" vertical="center" shrinkToFit="1"/>
    </xf>
    <xf numFmtId="0" fontId="23" fillId="9" borderId="26" xfId="0" applyFont="1" applyFill="1" applyBorder="1" applyAlignment="1">
      <alignment horizontal="center" vertical="center"/>
    </xf>
    <xf numFmtId="0" fontId="23" fillId="9" borderId="61" xfId="0" applyFont="1" applyFill="1" applyBorder="1" applyAlignment="1">
      <alignment horizontal="center" vertical="center"/>
    </xf>
    <xf numFmtId="0" fontId="23" fillId="9" borderId="29" xfId="0" applyFont="1" applyFill="1" applyBorder="1" applyAlignment="1">
      <alignment horizontal="center" vertical="center"/>
    </xf>
    <xf numFmtId="0" fontId="23" fillId="3" borderId="37" xfId="0" applyFont="1" applyFill="1" applyBorder="1" applyAlignment="1">
      <alignment vertical="center"/>
    </xf>
    <xf numFmtId="0" fontId="23" fillId="3" borderId="38" xfId="0" applyFont="1" applyFill="1" applyBorder="1" applyAlignment="1" applyProtection="1">
      <alignment vertical="center"/>
      <protection locked="0"/>
    </xf>
    <xf numFmtId="0" fontId="23" fillId="3" borderId="37" xfId="0" applyFont="1" applyFill="1" applyBorder="1" applyAlignment="1" applyProtection="1">
      <alignment horizontal="center" vertical="center" shrinkToFit="1"/>
      <protection locked="0"/>
    </xf>
    <xf numFmtId="177" fontId="23" fillId="0" borderId="62" xfId="0" applyNumberFormat="1" applyFont="1" applyFill="1" applyBorder="1" applyAlignment="1" applyProtection="1">
      <alignment horizontal="center" vertical="center"/>
      <protection locked="0"/>
    </xf>
    <xf numFmtId="0" fontId="23" fillId="3" borderId="63" xfId="0" applyFont="1" applyFill="1" applyBorder="1" applyAlignment="1" applyProtection="1">
      <alignment horizontal="center" vertical="center" shrinkToFit="1"/>
      <protection locked="0"/>
    </xf>
    <xf numFmtId="0" fontId="37" fillId="0" borderId="44" xfId="0" applyFont="1" applyBorder="1" applyAlignment="1">
      <alignment vertical="center"/>
    </xf>
    <xf numFmtId="0" fontId="37" fillId="0" borderId="45" xfId="0" applyFont="1" applyBorder="1" applyAlignment="1">
      <alignment vertical="center"/>
    </xf>
    <xf numFmtId="0" fontId="23" fillId="3" borderId="46" xfId="0" applyFont="1" applyFill="1" applyBorder="1" applyAlignment="1">
      <alignment vertical="center"/>
    </xf>
    <xf numFmtId="0" fontId="23" fillId="3" borderId="64" xfId="0" applyFont="1" applyFill="1" applyBorder="1" applyAlignment="1" applyProtection="1">
      <alignment horizontal="center" vertical="center" shrinkToFit="1"/>
      <protection locked="0"/>
    </xf>
    <xf numFmtId="0" fontId="23" fillId="3" borderId="65" xfId="0" applyFont="1" applyFill="1" applyBorder="1" applyAlignment="1" applyProtection="1">
      <alignment horizontal="center" vertical="center" shrinkToFit="1"/>
      <protection locked="0"/>
    </xf>
    <xf numFmtId="0" fontId="23" fillId="3" borderId="11" xfId="0" applyFont="1" applyFill="1" applyBorder="1" applyAlignment="1">
      <alignment horizontal="center" vertical="center"/>
    </xf>
    <xf numFmtId="0" fontId="23" fillId="3" borderId="11" xfId="0" applyFont="1" applyFill="1" applyBorder="1" applyAlignment="1">
      <alignment vertical="center" shrinkToFit="1"/>
    </xf>
    <xf numFmtId="0" fontId="23" fillId="3" borderId="46" xfId="0" applyFont="1" applyFill="1" applyBorder="1" applyAlignment="1">
      <alignment vertical="center" shrinkToFit="1"/>
    </xf>
    <xf numFmtId="0" fontId="23" fillId="3" borderId="16" xfId="0" applyFont="1" applyFill="1" applyBorder="1" applyAlignment="1">
      <alignment vertical="center"/>
    </xf>
    <xf numFmtId="0" fontId="23" fillId="3" borderId="16" xfId="0" applyFont="1" applyFill="1" applyBorder="1" applyAlignment="1">
      <alignment horizontal="center" vertical="center"/>
    </xf>
    <xf numFmtId="0" fontId="23" fillId="3" borderId="24" xfId="0" applyFont="1" applyFill="1" applyBorder="1" applyAlignment="1">
      <alignment horizontal="center" vertical="center" shrinkToFit="1"/>
    </xf>
    <xf numFmtId="0" fontId="23" fillId="3" borderId="11" xfId="0" applyFont="1" applyFill="1" applyBorder="1" applyAlignment="1">
      <alignment vertical="center"/>
    </xf>
    <xf numFmtId="0" fontId="23" fillId="3" borderId="11" xfId="0" applyFont="1" applyFill="1" applyBorder="1" applyAlignment="1">
      <alignment horizontal="center" vertical="center" shrinkToFit="1"/>
    </xf>
    <xf numFmtId="0" fontId="14" fillId="25" borderId="54" xfId="63" applyFill="1" applyBorder="1" applyAlignment="1">
      <alignment shrinkToFit="1"/>
      <protection/>
    </xf>
    <xf numFmtId="177" fontId="14" fillId="25" borderId="11" xfId="63" applyNumberFormat="1" applyFill="1" applyBorder="1" applyAlignment="1">
      <alignment vertical="center"/>
      <protection/>
    </xf>
    <xf numFmtId="0" fontId="14" fillId="0" borderId="0" xfId="63" applyFill="1">
      <alignment/>
      <protection/>
    </xf>
    <xf numFmtId="0" fontId="34" fillId="0" borderId="0" xfId="63" applyFont="1" applyFill="1">
      <alignment/>
      <protection/>
    </xf>
    <xf numFmtId="0" fontId="14" fillId="0" borderId="54" xfId="63" applyFill="1" applyBorder="1">
      <alignment/>
      <protection/>
    </xf>
    <xf numFmtId="0" fontId="14" fillId="0" borderId="54" xfId="63" applyFill="1" applyBorder="1" applyProtection="1">
      <alignment/>
      <protection locked="0"/>
    </xf>
    <xf numFmtId="0" fontId="14" fillId="0" borderId="54" xfId="63" applyFill="1" applyBorder="1" applyAlignment="1">
      <alignment shrinkToFit="1"/>
      <protection/>
    </xf>
    <xf numFmtId="0" fontId="14" fillId="0" borderId="50" xfId="63" applyFill="1" applyBorder="1" applyAlignment="1">
      <alignment vertical="center"/>
      <protection/>
    </xf>
    <xf numFmtId="0" fontId="14" fillId="0" borderId="50" xfId="63" applyFill="1" applyBorder="1">
      <alignment/>
      <protection/>
    </xf>
    <xf numFmtId="0" fontId="14" fillId="0" borderId="50" xfId="63" applyFill="1" applyBorder="1" applyProtection="1">
      <alignment/>
      <protection locked="0"/>
    </xf>
    <xf numFmtId="0" fontId="14" fillId="0" borderId="50" xfId="63" applyFill="1" applyBorder="1" applyAlignment="1" applyProtection="1">
      <alignment horizontal="center"/>
      <protection locked="0"/>
    </xf>
    <xf numFmtId="0" fontId="14" fillId="0" borderId="11" xfId="63" applyFill="1" applyBorder="1" applyAlignment="1">
      <alignment horizontal="center" vertical="center"/>
      <protection/>
    </xf>
    <xf numFmtId="49" fontId="14" fillId="0" borderId="11" xfId="63" applyNumberFormat="1" applyFill="1" applyBorder="1" applyAlignment="1" applyProtection="1">
      <alignment horizontal="right" vertical="center"/>
      <protection locked="0"/>
    </xf>
    <xf numFmtId="177" fontId="14" fillId="0" borderId="11" xfId="63" applyNumberFormat="1" applyFill="1" applyBorder="1" applyAlignment="1" applyProtection="1">
      <alignment vertical="center"/>
      <protection locked="0"/>
    </xf>
    <xf numFmtId="0" fontId="14" fillId="0" borderId="56" xfId="63" applyFill="1" applyBorder="1">
      <alignment/>
      <protection/>
    </xf>
    <xf numFmtId="0" fontId="13" fillId="0" borderId="0" xfId="62" applyAlignment="1">
      <alignment vertical="center"/>
      <protection/>
    </xf>
    <xf numFmtId="0" fontId="38" fillId="0" borderId="0" xfId="62" applyFont="1" applyAlignment="1">
      <alignment vertical="top"/>
      <protection/>
    </xf>
    <xf numFmtId="0" fontId="39" fillId="0" borderId="0" xfId="62" applyFont="1">
      <alignment vertical="center"/>
      <protection/>
    </xf>
    <xf numFmtId="0" fontId="13" fillId="4" borderId="0" xfId="62" applyFill="1" applyAlignment="1">
      <alignment vertical="center"/>
      <protection/>
    </xf>
    <xf numFmtId="0" fontId="41" fillId="4" borderId="0" xfId="62" applyFont="1" applyFill="1" applyAlignment="1">
      <alignment horizontal="left" vertical="center"/>
      <protection/>
    </xf>
    <xf numFmtId="0" fontId="13" fillId="4" borderId="0" xfId="62" applyFont="1" applyFill="1" applyAlignment="1">
      <alignment horizontal="left" vertical="center" indent="1"/>
      <protection/>
    </xf>
    <xf numFmtId="0" fontId="43" fillId="4" borderId="0" xfId="62" applyFont="1" applyFill="1" applyAlignment="1">
      <alignment horizontal="left" vertical="center" indent="1"/>
      <protection/>
    </xf>
    <xf numFmtId="0" fontId="13" fillId="0" borderId="16" xfId="62" applyFont="1" applyBorder="1" applyAlignment="1" applyProtection="1">
      <alignment vertical="center"/>
      <protection hidden="1" locked="0"/>
    </xf>
    <xf numFmtId="0" fontId="13" fillId="0" borderId="24" xfId="62" applyFont="1" applyBorder="1" applyAlignment="1" applyProtection="1">
      <alignment vertical="center"/>
      <protection hidden="1" locked="0"/>
    </xf>
    <xf numFmtId="0" fontId="13" fillId="0" borderId="0" xfId="62" applyFont="1" applyBorder="1" applyAlignment="1" applyProtection="1">
      <alignment vertical="center"/>
      <protection hidden="1" locked="0"/>
    </xf>
    <xf numFmtId="0" fontId="42" fillId="0" borderId="0" xfId="62" applyFont="1" applyProtection="1">
      <alignment vertical="center"/>
      <protection hidden="1"/>
    </xf>
    <xf numFmtId="0" fontId="42" fillId="0" borderId="15" xfId="62" applyFont="1" applyBorder="1" applyProtection="1">
      <alignment vertical="center"/>
      <protection hidden="1"/>
    </xf>
    <xf numFmtId="0" fontId="13" fillId="0" borderId="0" xfId="62" applyFont="1" applyProtection="1">
      <alignment vertical="center"/>
      <protection hidden="1"/>
    </xf>
    <xf numFmtId="0" fontId="26" fillId="0" borderId="0" xfId="62" applyFont="1" applyAlignment="1" applyProtection="1">
      <alignment/>
      <protection hidden="1"/>
    </xf>
    <xf numFmtId="0" fontId="42" fillId="0" borderId="33" xfId="62" applyFont="1" applyBorder="1" applyProtection="1">
      <alignment vertical="center"/>
      <protection hidden="1"/>
    </xf>
    <xf numFmtId="0" fontId="42" fillId="0" borderId="66" xfId="62" applyFont="1" applyBorder="1" applyProtection="1">
      <alignment vertical="center"/>
      <protection hidden="1"/>
    </xf>
    <xf numFmtId="0" fontId="13" fillId="0" borderId="66" xfId="62" applyFont="1" applyBorder="1" applyProtection="1">
      <alignment vertical="center"/>
      <protection hidden="1"/>
    </xf>
    <xf numFmtId="0" fontId="13" fillId="0" borderId="67" xfId="62" applyFont="1" applyBorder="1" applyAlignment="1" applyProtection="1">
      <alignment horizontal="center" vertical="center"/>
      <protection hidden="1"/>
    </xf>
    <xf numFmtId="179" fontId="13" fillId="0" borderId="66" xfId="51" applyNumberFormat="1" applyFont="1" applyBorder="1" applyAlignment="1" applyProtection="1">
      <alignment vertical="center"/>
      <protection hidden="1"/>
    </xf>
    <xf numFmtId="0" fontId="13" fillId="0" borderId="34" xfId="62" applyFont="1" applyBorder="1" applyAlignment="1" applyProtection="1">
      <alignment horizontal="right" vertical="center"/>
      <protection hidden="1"/>
    </xf>
    <xf numFmtId="0" fontId="42" fillId="0" borderId="23" xfId="62" applyFont="1" applyBorder="1" applyProtection="1">
      <alignment vertical="center"/>
      <protection hidden="1"/>
    </xf>
    <xf numFmtId="0" fontId="42" fillId="0" borderId="16" xfId="62" applyFont="1" applyBorder="1" applyProtection="1">
      <alignment vertical="center"/>
      <protection hidden="1"/>
    </xf>
    <xf numFmtId="0" fontId="13" fillId="0" borderId="16" xfId="62" applyFont="1" applyBorder="1" applyProtection="1">
      <alignment vertical="center"/>
      <protection hidden="1"/>
    </xf>
    <xf numFmtId="0" fontId="13" fillId="0" borderId="68" xfId="62" applyFont="1" applyBorder="1" applyAlignment="1" applyProtection="1">
      <alignment horizontal="center" vertical="center"/>
      <protection hidden="1"/>
    </xf>
    <xf numFmtId="0" fontId="42" fillId="0" borderId="69" xfId="62" applyFont="1" applyBorder="1" applyProtection="1">
      <alignment vertical="center"/>
      <protection hidden="1"/>
    </xf>
    <xf numFmtId="0" fontId="42" fillId="0" borderId="70" xfId="62" applyFont="1" applyBorder="1" applyProtection="1">
      <alignment vertical="center"/>
      <protection hidden="1"/>
    </xf>
    <xf numFmtId="0" fontId="13" fillId="0" borderId="70" xfId="62" applyFont="1" applyBorder="1" applyProtection="1">
      <alignment vertical="center"/>
      <protection hidden="1"/>
    </xf>
    <xf numFmtId="0" fontId="13" fillId="0" borderId="71" xfId="62" applyFont="1" applyBorder="1" applyAlignment="1" applyProtection="1">
      <alignment horizontal="center" vertical="center"/>
      <protection hidden="1"/>
    </xf>
    <xf numFmtId="179" fontId="13" fillId="0" borderId="70" xfId="51" applyNumberFormat="1" applyFont="1" applyBorder="1" applyAlignment="1" applyProtection="1">
      <alignment vertical="center"/>
      <protection hidden="1"/>
    </xf>
    <xf numFmtId="0" fontId="13" fillId="0" borderId="72" xfId="62" applyFont="1" applyBorder="1" applyAlignment="1" applyProtection="1">
      <alignment horizontal="right" vertical="center"/>
      <protection hidden="1"/>
    </xf>
    <xf numFmtId="0" fontId="23" fillId="4" borderId="0" xfId="62" applyFont="1" applyFill="1" applyAlignment="1">
      <alignment horizontal="left" vertical="center"/>
      <protection/>
    </xf>
    <xf numFmtId="0" fontId="13" fillId="0" borderId="43" xfId="62" applyFont="1" applyBorder="1" applyProtection="1">
      <alignment vertical="center"/>
      <protection hidden="1"/>
    </xf>
    <xf numFmtId="179" fontId="13" fillId="0" borderId="15" xfId="51" applyNumberFormat="1" applyFont="1" applyBorder="1" applyAlignment="1" applyProtection="1">
      <alignment vertical="center"/>
      <protection hidden="1"/>
    </xf>
    <xf numFmtId="0" fontId="13" fillId="0" borderId="43" xfId="62" applyFont="1" applyBorder="1" applyAlignment="1" applyProtection="1">
      <alignment horizontal="right" vertical="center"/>
      <protection hidden="1"/>
    </xf>
    <xf numFmtId="0" fontId="0" fillId="4" borderId="0" xfId="62" applyFont="1" applyFill="1" applyAlignment="1">
      <alignment horizontal="left" vertical="center" indent="1"/>
      <protection/>
    </xf>
    <xf numFmtId="0" fontId="44" fillId="0" borderId="0" xfId="62" applyFont="1" applyProtection="1">
      <alignment vertical="center"/>
      <protection hidden="1"/>
    </xf>
    <xf numFmtId="0" fontId="45" fillId="0" borderId="66" xfId="62" applyFont="1" applyFill="1" applyBorder="1" applyAlignment="1" applyProtection="1">
      <alignment horizontal="right" vertical="center"/>
      <protection hidden="1"/>
    </xf>
    <xf numFmtId="0" fontId="46" fillId="0" borderId="0" xfId="62" applyFont="1" applyAlignment="1" applyProtection="1">
      <alignment vertical="center"/>
      <protection hidden="1"/>
    </xf>
    <xf numFmtId="0" fontId="46" fillId="0" borderId="0" xfId="62" applyFont="1" applyAlignment="1" applyProtection="1">
      <alignment vertical="center" shrinkToFit="1"/>
      <protection hidden="1"/>
    </xf>
    <xf numFmtId="0" fontId="46" fillId="0" borderId="0" xfId="62" applyFont="1" applyProtection="1">
      <alignment vertical="center"/>
      <protection hidden="1"/>
    </xf>
    <xf numFmtId="0" fontId="0" fillId="4" borderId="0" xfId="62" applyFont="1" applyFill="1" applyAlignment="1">
      <alignment vertical="center"/>
      <protection/>
    </xf>
    <xf numFmtId="0" fontId="40" fillId="0" borderId="0" xfId="62" applyFont="1" applyProtection="1">
      <alignment vertical="center"/>
      <protection hidden="1"/>
    </xf>
    <xf numFmtId="0" fontId="45" fillId="0" borderId="0" xfId="62" applyFont="1" applyProtection="1">
      <alignment vertical="center"/>
      <protection hidden="1"/>
    </xf>
    <xf numFmtId="0" fontId="13" fillId="0" borderId="73" xfId="62" applyFont="1" applyBorder="1" applyAlignment="1" applyProtection="1">
      <alignment horizontal="center" vertical="center"/>
      <protection hidden="1"/>
    </xf>
    <xf numFmtId="0" fontId="13" fillId="0" borderId="74" xfId="62" applyFont="1" applyBorder="1" applyAlignment="1" applyProtection="1">
      <alignment vertical="center"/>
      <protection locked="0"/>
    </xf>
    <xf numFmtId="0" fontId="13" fillId="0" borderId="74" xfId="62" applyBorder="1" applyAlignment="1" applyProtection="1">
      <alignment vertical="center"/>
      <protection locked="0"/>
    </xf>
    <xf numFmtId="0" fontId="13" fillId="0" borderId="74" xfId="62" applyFont="1" applyBorder="1" applyAlignment="1" applyProtection="1">
      <alignment vertical="center"/>
      <protection hidden="1"/>
    </xf>
    <xf numFmtId="0" fontId="13" fillId="0" borderId="75" xfId="62" applyFont="1" applyBorder="1" applyAlignment="1" applyProtection="1">
      <alignment vertical="center"/>
      <protection hidden="1"/>
    </xf>
    <xf numFmtId="0" fontId="13" fillId="0" borderId="76" xfId="62" applyFont="1" applyBorder="1" applyAlignment="1" applyProtection="1">
      <alignment horizontal="center" vertical="center"/>
      <protection hidden="1"/>
    </xf>
    <xf numFmtId="0" fontId="13" fillId="0" borderId="0" xfId="62" applyBorder="1" applyAlignment="1" applyProtection="1">
      <alignment vertical="center"/>
      <protection locked="0"/>
    </xf>
    <xf numFmtId="0" fontId="13" fillId="0" borderId="0" xfId="62" applyFont="1" applyBorder="1" applyAlignment="1" applyProtection="1">
      <alignment vertical="center"/>
      <protection hidden="1"/>
    </xf>
    <xf numFmtId="0" fontId="13" fillId="0" borderId="77" xfId="62" applyFont="1" applyBorder="1" applyAlignment="1" applyProtection="1">
      <alignment vertical="center"/>
      <protection hidden="1"/>
    </xf>
    <xf numFmtId="0" fontId="13" fillId="0" borderId="77" xfId="62" applyFont="1" applyBorder="1" applyAlignment="1" applyProtection="1">
      <alignment vertical="top"/>
      <protection locked="0"/>
    </xf>
    <xf numFmtId="0" fontId="27" fillId="0" borderId="0" xfId="62" applyFont="1" applyBorder="1" applyAlignment="1" applyProtection="1">
      <alignment vertical="center"/>
      <protection locked="0"/>
    </xf>
    <xf numFmtId="0" fontId="13" fillId="0" borderId="78" xfId="62" applyFont="1" applyBorder="1" applyAlignment="1" applyProtection="1">
      <alignment horizontal="center" vertical="center"/>
      <protection hidden="1"/>
    </xf>
    <xf numFmtId="0" fontId="48" fillId="23" borderId="0" xfId="0" applyFont="1" applyFill="1" applyAlignment="1">
      <alignment vertical="center"/>
    </xf>
    <xf numFmtId="0" fontId="49" fillId="23" borderId="0" xfId="0" applyFont="1" applyFill="1" applyAlignment="1">
      <alignment vertical="center" shrinkToFit="1"/>
    </xf>
    <xf numFmtId="0" fontId="50" fillId="23" borderId="0" xfId="0" applyFont="1" applyFill="1" applyAlignment="1">
      <alignment vertical="center"/>
    </xf>
    <xf numFmtId="0" fontId="51" fillId="23" borderId="0" xfId="0" applyFont="1" applyFill="1" applyAlignment="1">
      <alignment vertical="center"/>
    </xf>
    <xf numFmtId="0" fontId="49" fillId="21" borderId="11" xfId="0" applyFont="1" applyFill="1" applyBorder="1" applyAlignment="1">
      <alignment horizontal="center" vertical="center" shrinkToFit="1"/>
    </xf>
    <xf numFmtId="0" fontId="49" fillId="21" borderId="24" xfId="0" applyFont="1" applyFill="1" applyBorder="1" applyAlignment="1">
      <alignment horizontal="center" vertical="center" shrinkToFit="1"/>
    </xf>
    <xf numFmtId="0" fontId="49" fillId="21" borderId="79" xfId="0" applyFont="1" applyFill="1" applyBorder="1" applyAlignment="1">
      <alignment vertical="center" shrinkToFit="1"/>
    </xf>
    <xf numFmtId="0" fontId="49" fillId="21" borderId="11" xfId="0" applyFont="1" applyFill="1" applyBorder="1" applyAlignment="1">
      <alignment vertical="center" shrinkToFit="1"/>
    </xf>
    <xf numFmtId="0" fontId="49" fillId="26" borderId="11" xfId="0" applyFont="1" applyFill="1" applyBorder="1" applyAlignment="1">
      <alignment vertical="center" shrinkToFit="1"/>
    </xf>
    <xf numFmtId="0" fontId="49" fillId="26" borderId="11" xfId="0" applyFont="1" applyFill="1" applyBorder="1" applyAlignment="1">
      <alignment horizontal="center" vertical="center" shrinkToFit="1"/>
    </xf>
    <xf numFmtId="0" fontId="49" fillId="26" borderId="23" xfId="0" applyFont="1" applyFill="1" applyBorder="1" applyAlignment="1">
      <alignment horizontal="center" vertical="center" shrinkToFit="1"/>
    </xf>
    <xf numFmtId="0" fontId="49" fillId="26" borderId="24" xfId="0" applyFont="1" applyFill="1" applyBorder="1" applyAlignment="1">
      <alignment horizontal="center" vertical="center" shrinkToFit="1"/>
    </xf>
    <xf numFmtId="0" fontId="49" fillId="26" borderId="79" xfId="0" applyFont="1" applyFill="1" applyBorder="1" applyAlignment="1">
      <alignment horizontal="center" vertical="center" shrinkToFit="1"/>
    </xf>
    <xf numFmtId="0" fontId="49" fillId="26" borderId="11" xfId="0" applyNumberFormat="1" applyFont="1" applyFill="1" applyBorder="1" applyAlignment="1">
      <alignment horizontal="center" vertical="center" shrinkToFit="1"/>
    </xf>
    <xf numFmtId="180" fontId="49" fillId="26" borderId="11" xfId="0" applyNumberFormat="1" applyFont="1" applyFill="1" applyBorder="1" applyAlignment="1">
      <alignment horizontal="center" vertical="center" shrinkToFit="1"/>
    </xf>
    <xf numFmtId="0" fontId="49" fillId="26" borderId="80" xfId="0" applyFont="1" applyFill="1" applyBorder="1" applyAlignment="1">
      <alignment horizontal="center" vertical="center" shrinkToFit="1"/>
    </xf>
    <xf numFmtId="0" fontId="52" fillId="21" borderId="11" xfId="0" applyFont="1" applyFill="1" applyBorder="1" applyAlignment="1">
      <alignment vertical="center"/>
    </xf>
    <xf numFmtId="0" fontId="48" fillId="21" borderId="11" xfId="0" applyFont="1" applyFill="1" applyBorder="1" applyAlignment="1">
      <alignment vertical="center"/>
    </xf>
    <xf numFmtId="0" fontId="49" fillId="26" borderId="81" xfId="0" applyFont="1" applyFill="1" applyBorder="1" applyAlignment="1">
      <alignment horizontal="center" vertical="center" shrinkToFit="1"/>
    </xf>
    <xf numFmtId="0" fontId="48" fillId="26" borderId="11" xfId="0" applyFont="1" applyFill="1" applyBorder="1" applyAlignment="1">
      <alignment vertical="center"/>
    </xf>
    <xf numFmtId="0" fontId="49" fillId="23" borderId="11" xfId="0" applyFont="1" applyFill="1" applyBorder="1" applyAlignment="1">
      <alignment vertical="center" shrinkToFit="1"/>
    </xf>
    <xf numFmtId="0" fontId="49" fillId="23" borderId="35" xfId="0" applyFont="1" applyFill="1" applyBorder="1" applyAlignment="1">
      <alignment vertical="center" shrinkToFit="1"/>
    </xf>
    <xf numFmtId="0" fontId="48" fillId="23" borderId="35" xfId="0" applyFont="1" applyFill="1" applyBorder="1" applyAlignment="1">
      <alignment vertical="center"/>
    </xf>
    <xf numFmtId="0" fontId="49" fillId="23" borderId="0" xfId="0" applyFont="1" applyFill="1" applyAlignment="1">
      <alignment vertical="center"/>
    </xf>
    <xf numFmtId="0" fontId="48" fillId="23" borderId="50" xfId="0" applyFont="1" applyFill="1" applyBorder="1" applyAlignment="1">
      <alignment vertical="center"/>
    </xf>
    <xf numFmtId="0" fontId="24" fillId="0" borderId="11" xfId="0" applyFont="1" applyBorder="1" applyAlignment="1">
      <alignment horizontal="center" vertical="center" wrapText="1"/>
    </xf>
    <xf numFmtId="0" fontId="24" fillId="0" borderId="66" xfId="0" applyFont="1" applyBorder="1" applyAlignment="1">
      <alignment vertical="center"/>
    </xf>
    <xf numFmtId="0" fontId="32" fillId="0" borderId="0" xfId="0" applyFont="1" applyBorder="1" applyAlignment="1">
      <alignment vertical="center"/>
    </xf>
    <xf numFmtId="0" fontId="24" fillId="0" borderId="0" xfId="0" applyFont="1" applyBorder="1" applyAlignment="1">
      <alignment vertical="center"/>
    </xf>
    <xf numFmtId="49" fontId="23" fillId="0" borderId="39" xfId="0" applyNumberFormat="1" applyFont="1" applyBorder="1" applyAlignment="1" applyProtection="1">
      <alignment horizontal="center" vertical="center"/>
      <protection locked="0"/>
    </xf>
    <xf numFmtId="49" fontId="23" fillId="0" borderId="39" xfId="0" applyNumberFormat="1" applyFont="1" applyBorder="1" applyAlignment="1" applyProtection="1">
      <alignment horizontal="right" vertical="center"/>
      <protection locked="0"/>
    </xf>
    <xf numFmtId="49" fontId="23" fillId="0" borderId="38" xfId="0" applyNumberFormat="1" applyFont="1" applyBorder="1" applyAlignment="1" applyProtection="1">
      <alignment horizontal="center" vertical="center"/>
      <protection locked="0"/>
    </xf>
    <xf numFmtId="49" fontId="23" fillId="0" borderId="38" xfId="0" applyNumberFormat="1" applyFont="1" applyBorder="1" applyAlignment="1" applyProtection="1">
      <alignment horizontal="right" vertical="center"/>
      <protection locked="0"/>
    </xf>
    <xf numFmtId="49" fontId="23" fillId="0" borderId="47" xfId="0" applyNumberFormat="1" applyFont="1" applyBorder="1" applyAlignment="1" applyProtection="1">
      <alignment horizontal="right" vertical="center"/>
      <protection locked="0"/>
    </xf>
    <xf numFmtId="0" fontId="0" fillId="0" borderId="0" xfId="0" applyFont="1" applyAlignment="1" applyProtection="1">
      <alignment vertical="center"/>
      <protection hidden="1"/>
    </xf>
    <xf numFmtId="49" fontId="23" fillId="8" borderId="82" xfId="0" applyNumberFormat="1" applyFont="1" applyFill="1" applyBorder="1" applyAlignment="1" applyProtection="1">
      <alignment horizontal="center" vertical="center"/>
      <protection locked="0"/>
    </xf>
    <xf numFmtId="49" fontId="23" fillId="8" borderId="11" xfId="0" applyNumberFormat="1" applyFont="1" applyFill="1" applyBorder="1" applyAlignment="1" applyProtection="1">
      <alignment horizontal="center" vertical="center"/>
      <protection locked="0"/>
    </xf>
    <xf numFmtId="49" fontId="23" fillId="8" borderId="35" xfId="0" applyNumberFormat="1" applyFont="1" applyFill="1" applyBorder="1" applyAlignment="1" applyProtection="1">
      <alignment horizontal="center" vertical="center"/>
      <protection locked="0"/>
    </xf>
    <xf numFmtId="49" fontId="23" fillId="8" borderId="50" xfId="0" applyNumberFormat="1" applyFont="1" applyFill="1" applyBorder="1" applyAlignment="1" applyProtection="1">
      <alignment horizontal="center" vertical="center"/>
      <protection locked="0"/>
    </xf>
    <xf numFmtId="0" fontId="23" fillId="8" borderId="83" xfId="0" applyFont="1" applyFill="1" applyBorder="1" applyAlignment="1" applyProtection="1">
      <alignment horizontal="center" vertical="center"/>
      <protection locked="0"/>
    </xf>
    <xf numFmtId="0" fontId="23" fillId="8" borderId="84" xfId="0" applyFont="1" applyFill="1" applyBorder="1" applyAlignment="1" applyProtection="1">
      <alignment horizontal="center" vertical="center"/>
      <protection locked="0"/>
    </xf>
    <xf numFmtId="0" fontId="23" fillId="8" borderId="85" xfId="0" applyFont="1" applyFill="1" applyBorder="1" applyAlignment="1" applyProtection="1">
      <alignment horizontal="center" vertical="center"/>
      <protection locked="0"/>
    </xf>
    <xf numFmtId="0" fontId="23" fillId="8" borderId="86" xfId="0" applyFont="1" applyFill="1" applyBorder="1" applyAlignment="1" applyProtection="1">
      <alignment horizontal="center" vertical="center"/>
      <protection locked="0"/>
    </xf>
    <xf numFmtId="0" fontId="23" fillId="8" borderId="40" xfId="0" applyFont="1" applyFill="1" applyBorder="1" applyAlignment="1" applyProtection="1">
      <alignment horizontal="center" vertical="center"/>
      <protection locked="0"/>
    </xf>
    <xf numFmtId="49" fontId="23" fillId="3" borderId="87" xfId="0" applyNumberFormat="1" applyFont="1" applyFill="1" applyBorder="1" applyAlignment="1" applyProtection="1">
      <alignment horizontal="center" vertical="center"/>
      <protection locked="0"/>
    </xf>
    <xf numFmtId="49" fontId="23" fillId="3" borderId="88" xfId="0" applyNumberFormat="1" applyFont="1" applyFill="1" applyBorder="1" applyAlignment="1" applyProtection="1">
      <alignment horizontal="center" vertical="center"/>
      <protection locked="0"/>
    </xf>
    <xf numFmtId="49" fontId="23" fillId="3" borderId="89" xfId="0" applyNumberFormat="1" applyFont="1" applyFill="1" applyBorder="1" applyAlignment="1" applyProtection="1">
      <alignment horizontal="center" vertical="center"/>
      <protection locked="0"/>
    </xf>
    <xf numFmtId="49" fontId="23" fillId="3" borderId="90" xfId="0" applyNumberFormat="1" applyFont="1" applyFill="1" applyBorder="1" applyAlignment="1" applyProtection="1">
      <alignment horizontal="center" vertical="center"/>
      <protection locked="0"/>
    </xf>
    <xf numFmtId="49" fontId="23" fillId="3" borderId="91" xfId="0" applyNumberFormat="1" applyFont="1" applyFill="1" applyBorder="1" applyAlignment="1" applyProtection="1">
      <alignment horizontal="center" vertical="center"/>
      <protection locked="0"/>
    </xf>
    <xf numFmtId="0" fontId="23" fillId="3" borderId="61" xfId="0" applyFont="1" applyFill="1" applyBorder="1" applyAlignment="1" applyProtection="1">
      <alignment horizontal="center" vertical="center"/>
      <protection locked="0"/>
    </xf>
    <xf numFmtId="0" fontId="23" fillId="3" borderId="92" xfId="0" applyFont="1" applyFill="1" applyBorder="1" applyAlignment="1" applyProtection="1">
      <alignment horizontal="center" vertical="center"/>
      <protection locked="0"/>
    </xf>
    <xf numFmtId="0" fontId="23" fillId="3" borderId="93" xfId="0" applyFont="1" applyFill="1" applyBorder="1" applyAlignment="1" applyProtection="1">
      <alignment horizontal="center" vertical="center"/>
      <protection locked="0"/>
    </xf>
    <xf numFmtId="0" fontId="23" fillId="3" borderId="43"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hidden="1"/>
    </xf>
    <xf numFmtId="0" fontId="0" fillId="21" borderId="94" xfId="0" applyFill="1" applyBorder="1" applyAlignment="1" applyProtection="1">
      <alignment horizontal="left" vertical="center" wrapText="1"/>
      <protection hidden="1"/>
    </xf>
    <xf numFmtId="0" fontId="0" fillId="21" borderId="95" xfId="0" applyFill="1" applyBorder="1" applyAlignment="1" applyProtection="1">
      <alignment horizontal="left" vertical="center" wrapText="1"/>
      <protection hidden="1"/>
    </xf>
    <xf numFmtId="0" fontId="0" fillId="21" borderId="96" xfId="0" applyFill="1" applyBorder="1" applyAlignment="1" applyProtection="1">
      <alignment horizontal="left" vertical="center" wrapText="1"/>
      <protection hidden="1"/>
    </xf>
    <xf numFmtId="0" fontId="0" fillId="0" borderId="0" xfId="0"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21" borderId="97" xfId="0" applyFill="1" applyBorder="1" applyAlignment="1" applyProtection="1">
      <alignment horizontal="center" vertical="center"/>
      <protection hidden="1"/>
    </xf>
    <xf numFmtId="0" fontId="0" fillId="21" borderId="98" xfId="0" applyFill="1" applyBorder="1" applyAlignment="1" applyProtection="1">
      <alignment horizontal="center" vertical="center"/>
      <protection hidden="1"/>
    </xf>
    <xf numFmtId="0" fontId="0" fillId="21" borderId="99" xfId="0" applyFill="1" applyBorder="1" applyAlignment="1" applyProtection="1">
      <alignment horizontal="center" vertical="center"/>
      <protection hidden="1"/>
    </xf>
    <xf numFmtId="0" fontId="0" fillId="0" borderId="23"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100" xfId="0" applyBorder="1" applyAlignment="1" applyProtection="1">
      <alignment horizontal="left" vertical="center"/>
      <protection hidden="1"/>
    </xf>
    <xf numFmtId="0" fontId="0" fillId="0" borderId="2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0" fontId="0" fillId="8" borderId="23" xfId="0" applyFill="1" applyBorder="1" applyAlignment="1" applyProtection="1">
      <alignment horizontal="left" vertical="center" wrapText="1"/>
      <protection hidden="1"/>
    </xf>
    <xf numFmtId="0" fontId="0" fillId="8" borderId="16" xfId="0" applyFill="1" applyBorder="1" applyAlignment="1" applyProtection="1">
      <alignment horizontal="left" vertical="center" wrapText="1"/>
      <protection hidden="1"/>
    </xf>
    <xf numFmtId="0" fontId="0" fillId="8" borderId="100" xfId="0" applyFill="1"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100" xfId="0" applyBorder="1" applyAlignment="1" applyProtection="1">
      <alignment horizontal="left" vertical="center" wrapText="1"/>
      <protection hidden="1"/>
    </xf>
    <xf numFmtId="0" fontId="0" fillId="8" borderId="23" xfId="0" applyFill="1" applyBorder="1" applyAlignment="1" applyProtection="1">
      <alignment vertical="center"/>
      <protection hidden="1"/>
    </xf>
    <xf numFmtId="0" fontId="0" fillId="8" borderId="16" xfId="0" applyFill="1" applyBorder="1" applyAlignment="1" applyProtection="1">
      <alignment vertical="center"/>
      <protection hidden="1"/>
    </xf>
    <xf numFmtId="0" fontId="0" fillId="8" borderId="100" xfId="0" applyFill="1" applyBorder="1" applyAlignment="1" applyProtection="1">
      <alignment vertical="center"/>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101"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0" xfId="0" applyAlignment="1" applyProtection="1">
      <alignment horizontal="left" vertical="center" shrinkToFit="1"/>
      <protection hidden="1"/>
    </xf>
    <xf numFmtId="0" fontId="0" fillId="0" borderId="0" xfId="0" applyAlignment="1" applyProtection="1">
      <alignment horizontal="left" vertical="center" wrapText="1"/>
      <protection hidden="1"/>
    </xf>
    <xf numFmtId="0" fontId="27" fillId="0" borderId="0" xfId="0" applyFont="1" applyAlignment="1">
      <alignment horizontal="center" vertical="center"/>
    </xf>
    <xf numFmtId="0" fontId="25"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3" fillId="6" borderId="11" xfId="0" applyFont="1" applyFill="1" applyBorder="1" applyAlignment="1">
      <alignment horizontal="center" vertical="center" wrapText="1"/>
    </xf>
    <xf numFmtId="0" fontId="23" fillId="6" borderId="11" xfId="0" applyFont="1" applyFill="1" applyBorder="1" applyAlignment="1">
      <alignment horizontal="center" vertical="center"/>
    </xf>
    <xf numFmtId="0" fontId="23" fillId="6" borderId="84" xfId="0" applyFont="1" applyFill="1" applyBorder="1" applyAlignment="1">
      <alignment horizontal="center" vertical="center"/>
    </xf>
    <xf numFmtId="0" fontId="23" fillId="6" borderId="46" xfId="0" applyFont="1" applyFill="1" applyBorder="1" applyAlignment="1">
      <alignment horizontal="center" vertical="center"/>
    </xf>
    <xf numFmtId="0" fontId="23" fillId="0" borderId="8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104" xfId="0" applyFont="1" applyBorder="1" applyAlignment="1">
      <alignment horizontal="center" vertical="center"/>
    </xf>
    <xf numFmtId="0" fontId="23" fillId="0" borderId="53" xfId="0" applyFont="1" applyBorder="1" applyAlignment="1">
      <alignment horizontal="center" vertical="center"/>
    </xf>
    <xf numFmtId="0" fontId="33" fillId="0" borderId="66" xfId="0" applyFont="1" applyBorder="1" applyAlignment="1">
      <alignment horizontal="center" vertical="center"/>
    </xf>
    <xf numFmtId="0" fontId="33" fillId="0" borderId="34" xfId="0" applyFont="1" applyBorder="1" applyAlignment="1">
      <alignment horizontal="center" vertical="center"/>
    </xf>
    <xf numFmtId="0" fontId="63" fillId="0" borderId="11" xfId="0" applyFont="1" applyBorder="1" applyAlignment="1">
      <alignment horizontal="center" vertical="center"/>
    </xf>
    <xf numFmtId="0" fontId="14" fillId="25" borderId="11" xfId="63" applyFill="1" applyBorder="1" applyAlignment="1">
      <alignment horizontal="center"/>
      <protection/>
    </xf>
    <xf numFmtId="0" fontId="14" fillId="25" borderId="33" xfId="63" applyFont="1" applyFill="1" applyBorder="1" applyAlignment="1">
      <alignment horizontal="center" vertical="center"/>
      <protection/>
    </xf>
    <xf numFmtId="0" fontId="14" fillId="25" borderId="66" xfId="63" applyFont="1" applyFill="1" applyBorder="1" applyAlignment="1">
      <alignment horizontal="center" vertical="center"/>
      <protection/>
    </xf>
    <xf numFmtId="0" fontId="14" fillId="25" borderId="34" xfId="63" applyFont="1" applyFill="1" applyBorder="1" applyAlignment="1">
      <alignment horizontal="center" vertical="center"/>
      <protection/>
    </xf>
    <xf numFmtId="0" fontId="35" fillId="25" borderId="11" xfId="63" applyFont="1" applyFill="1" applyBorder="1" applyAlignment="1">
      <alignment horizontal="center" vertical="center" textRotation="255"/>
      <protection/>
    </xf>
    <xf numFmtId="0" fontId="14" fillId="21" borderId="23" xfId="63" applyFill="1" applyBorder="1" applyAlignment="1">
      <alignment horizontal="right" vertical="center"/>
      <protection/>
    </xf>
    <xf numFmtId="0" fontId="14" fillId="21" borderId="24" xfId="63" applyFill="1" applyBorder="1" applyAlignment="1">
      <alignment horizontal="right" vertical="center"/>
      <protection/>
    </xf>
    <xf numFmtId="0" fontId="36" fillId="25" borderId="0" xfId="63" applyFont="1" applyFill="1" applyBorder="1" applyAlignment="1">
      <alignment horizontal="center" vertical="center"/>
      <protection/>
    </xf>
    <xf numFmtId="0" fontId="36" fillId="25" borderId="45" xfId="63" applyFont="1" applyFill="1" applyBorder="1" applyAlignment="1">
      <alignment horizontal="center" vertical="center"/>
      <protection/>
    </xf>
    <xf numFmtId="49" fontId="14" fillId="25" borderId="11" xfId="63" applyNumberFormat="1" applyFill="1" applyBorder="1" applyAlignment="1">
      <alignment horizontal="center" vertical="center"/>
      <protection/>
    </xf>
    <xf numFmtId="178" fontId="14" fillId="21" borderId="36" xfId="63" applyNumberFormat="1" applyFill="1" applyBorder="1" applyAlignment="1">
      <alignment horizontal="right" vertical="center"/>
      <protection/>
    </xf>
    <xf numFmtId="178" fontId="14" fillId="21" borderId="35" xfId="63" applyNumberFormat="1" applyFill="1" applyBorder="1" applyAlignment="1">
      <alignment horizontal="right" vertical="center"/>
      <protection/>
    </xf>
    <xf numFmtId="178" fontId="14" fillId="21" borderId="50" xfId="63" applyNumberFormat="1" applyFill="1" applyBorder="1" applyAlignment="1">
      <alignment horizontal="right" vertical="center"/>
      <protection/>
    </xf>
    <xf numFmtId="0" fontId="14" fillId="26" borderId="11" xfId="63" applyFill="1" applyBorder="1" applyAlignment="1">
      <alignment horizontal="center"/>
      <protection/>
    </xf>
    <xf numFmtId="0" fontId="14" fillId="26" borderId="11" xfId="63" applyFont="1" applyFill="1" applyBorder="1" applyAlignment="1">
      <alignment horizontal="center"/>
      <protection/>
    </xf>
    <xf numFmtId="0" fontId="14" fillId="0" borderId="66" xfId="63" applyFont="1" applyFill="1" applyBorder="1" applyAlignment="1">
      <alignment horizontal="center" vertical="center"/>
      <protection/>
    </xf>
    <xf numFmtId="0" fontId="14" fillId="0" borderId="34" xfId="63" applyFont="1" applyFill="1" applyBorder="1" applyAlignment="1">
      <alignment horizontal="center" vertical="center"/>
      <protection/>
    </xf>
    <xf numFmtId="0" fontId="35" fillId="26" borderId="11" xfId="63" applyFont="1" applyFill="1" applyBorder="1" applyAlignment="1">
      <alignment horizontal="center" vertical="center" textRotation="255"/>
      <protection/>
    </xf>
    <xf numFmtId="0" fontId="36" fillId="0" borderId="0" xfId="63" applyFont="1" applyFill="1" applyBorder="1" applyAlignment="1">
      <alignment horizontal="center" vertical="center"/>
      <protection/>
    </xf>
    <xf numFmtId="0" fontId="36" fillId="0" borderId="45" xfId="63" applyFont="1" applyFill="1" applyBorder="1" applyAlignment="1">
      <alignment horizontal="center" vertical="center"/>
      <protection/>
    </xf>
    <xf numFmtId="49" fontId="14" fillId="26" borderId="11" xfId="63" applyNumberFormat="1" applyFill="1" applyBorder="1" applyAlignment="1" applyProtection="1">
      <alignment horizontal="center" vertical="center"/>
      <protection locked="0"/>
    </xf>
    <xf numFmtId="49" fontId="14" fillId="26" borderId="11" xfId="63" applyNumberFormat="1" applyFill="1" applyBorder="1" applyAlignment="1">
      <alignment horizontal="center" vertical="center"/>
      <protection/>
    </xf>
    <xf numFmtId="0" fontId="23" fillId="3" borderId="11"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84" xfId="0" applyFont="1" applyFill="1" applyBorder="1" applyAlignment="1">
      <alignment horizontal="center" vertical="center"/>
    </xf>
    <xf numFmtId="0" fontId="23" fillId="3" borderId="46" xfId="0" applyFont="1" applyFill="1" applyBorder="1" applyAlignment="1">
      <alignment horizontal="center" vertical="center"/>
    </xf>
    <xf numFmtId="0" fontId="14" fillId="3" borderId="11" xfId="63" applyFill="1" applyBorder="1" applyAlignment="1">
      <alignment horizontal="right" vertical="center"/>
      <protection/>
    </xf>
    <xf numFmtId="178" fontId="14" fillId="3" borderId="36" xfId="63" applyNumberFormat="1" applyFill="1" applyBorder="1" applyAlignment="1">
      <alignment horizontal="right" vertical="center"/>
      <protection/>
    </xf>
    <xf numFmtId="178" fontId="14" fillId="3" borderId="35" xfId="63" applyNumberFormat="1" applyFill="1" applyBorder="1" applyAlignment="1">
      <alignment horizontal="right" vertical="center"/>
      <protection/>
    </xf>
    <xf numFmtId="178" fontId="14" fillId="3" borderId="50" xfId="63" applyNumberFormat="1" applyFill="1" applyBorder="1" applyAlignment="1">
      <alignment horizontal="right" vertical="center"/>
      <protection/>
    </xf>
    <xf numFmtId="49" fontId="14" fillId="25" borderId="23" xfId="63" applyNumberFormat="1" applyFill="1" applyBorder="1" applyAlignment="1">
      <alignment horizontal="center" vertical="top"/>
      <protection/>
    </xf>
    <xf numFmtId="49" fontId="14" fillId="25" borderId="24" xfId="63" applyNumberFormat="1" applyFill="1" applyBorder="1" applyAlignment="1">
      <alignment horizontal="center" vertical="top"/>
      <protection/>
    </xf>
    <xf numFmtId="0" fontId="14" fillId="0" borderId="11" xfId="63" applyFill="1" applyBorder="1" applyAlignment="1">
      <alignment horizontal="center"/>
      <protection/>
    </xf>
    <xf numFmtId="0" fontId="35" fillId="0" borderId="11" xfId="63" applyFont="1" applyFill="1" applyBorder="1" applyAlignment="1">
      <alignment horizontal="center" vertical="center" textRotation="255"/>
      <protection/>
    </xf>
    <xf numFmtId="49" fontId="14" fillId="0" borderId="11" xfId="63" applyNumberFormat="1" applyFill="1" applyBorder="1" applyAlignment="1" applyProtection="1">
      <alignment horizontal="center" vertical="center"/>
      <protection locked="0"/>
    </xf>
    <xf numFmtId="49" fontId="14" fillId="0" borderId="23" xfId="63" applyNumberFormat="1" applyFill="1" applyBorder="1" applyAlignment="1" applyProtection="1">
      <alignment horizontal="center" vertical="top"/>
      <protection locked="0"/>
    </xf>
    <xf numFmtId="49" fontId="14" fillId="0" borderId="24" xfId="63" applyNumberFormat="1" applyFill="1" applyBorder="1" applyAlignment="1" applyProtection="1">
      <alignment horizontal="center" vertical="top"/>
      <protection locked="0"/>
    </xf>
    <xf numFmtId="0" fontId="40" fillId="0" borderId="0" xfId="62" applyFont="1" applyAlignment="1" applyProtection="1">
      <alignment horizontal="center" vertical="center"/>
      <protection hidden="1"/>
    </xf>
    <xf numFmtId="0" fontId="40" fillId="0" borderId="0" xfId="62" applyFont="1" applyAlignment="1" applyProtection="1">
      <alignment horizontal="center" vertical="top"/>
      <protection hidden="1"/>
    </xf>
    <xf numFmtId="0" fontId="13" fillId="0" borderId="15" xfId="62" applyFont="1" applyBorder="1" applyAlignment="1" applyProtection="1">
      <alignment horizontal="center" vertical="top"/>
      <protection hidden="1"/>
    </xf>
    <xf numFmtId="0" fontId="42" fillId="0" borderId="23" xfId="62" applyFont="1" applyBorder="1" applyAlignment="1" applyProtection="1">
      <alignment horizontal="distributed" vertical="center"/>
      <protection hidden="1"/>
    </xf>
    <xf numFmtId="0" fontId="42" fillId="0" borderId="24" xfId="62" applyFont="1" applyBorder="1" applyAlignment="1" applyProtection="1">
      <alignment horizontal="distributed" vertical="center"/>
      <protection hidden="1"/>
    </xf>
    <xf numFmtId="0" fontId="13" fillId="0" borderId="23" xfId="62" applyFont="1" applyBorder="1" applyAlignment="1" applyProtection="1">
      <alignment horizontal="center" vertical="center"/>
      <protection locked="0"/>
    </xf>
    <xf numFmtId="0" fontId="13" fillId="0" borderId="16" xfId="62" applyFont="1" applyBorder="1" applyAlignment="1" applyProtection="1">
      <alignment horizontal="center" vertical="center"/>
      <protection locked="0"/>
    </xf>
    <xf numFmtId="0" fontId="13" fillId="0" borderId="24" xfId="62" applyFont="1" applyBorder="1" applyAlignment="1" applyProtection="1">
      <alignment horizontal="center" vertical="center"/>
      <protection locked="0"/>
    </xf>
    <xf numFmtId="0" fontId="0" fillId="0" borderId="23" xfId="62" applyFont="1" applyBorder="1" applyAlignment="1" applyProtection="1">
      <alignment horizontal="center" vertical="center"/>
      <protection locked="0"/>
    </xf>
    <xf numFmtId="0" fontId="0" fillId="0" borderId="16" xfId="62" applyFont="1" applyBorder="1" applyAlignment="1" applyProtection="1">
      <alignment horizontal="center" vertical="center"/>
      <protection locked="0"/>
    </xf>
    <xf numFmtId="0" fontId="0" fillId="0" borderId="24" xfId="62" applyFont="1" applyBorder="1" applyAlignment="1" applyProtection="1">
      <alignment horizontal="center" vertical="center"/>
      <protection locked="0"/>
    </xf>
    <xf numFmtId="0" fontId="42" fillId="0" borderId="23" xfId="62" applyFont="1" applyBorder="1" applyAlignment="1" applyProtection="1">
      <alignment horizontal="center" vertical="center"/>
      <protection hidden="1"/>
    </xf>
    <xf numFmtId="0" fontId="42" fillId="0" borderId="24" xfId="62" applyFont="1" applyBorder="1" applyAlignment="1" applyProtection="1">
      <alignment horizontal="center" vertical="center"/>
      <protection hidden="1"/>
    </xf>
    <xf numFmtId="0" fontId="13" fillId="24" borderId="105" xfId="62" applyFont="1" applyFill="1" applyBorder="1" applyAlignment="1" applyProtection="1">
      <alignment horizontal="center" vertical="center"/>
      <protection hidden="1" locked="0"/>
    </xf>
    <xf numFmtId="0" fontId="13" fillId="24" borderId="106" xfId="62" applyFont="1" applyFill="1" applyBorder="1" applyAlignment="1" applyProtection="1">
      <alignment horizontal="center" vertical="center"/>
      <protection hidden="1" locked="0"/>
    </xf>
    <xf numFmtId="0" fontId="13" fillId="24" borderId="107" xfId="62" applyFont="1" applyFill="1" applyBorder="1" applyAlignment="1" applyProtection="1">
      <alignment horizontal="center" vertical="center"/>
      <protection hidden="1" locked="0"/>
    </xf>
    <xf numFmtId="0" fontId="13" fillId="24" borderId="16" xfId="62" applyFont="1" applyFill="1" applyBorder="1" applyAlignment="1" applyProtection="1">
      <alignment horizontal="center" vertical="center"/>
      <protection hidden="1" locked="0"/>
    </xf>
    <xf numFmtId="0" fontId="13" fillId="0" borderId="108" xfId="62" applyFont="1" applyBorder="1" applyProtection="1">
      <alignment vertical="center"/>
      <protection locked="0"/>
    </xf>
    <xf numFmtId="0" fontId="13" fillId="0" borderId="109" xfId="62" applyFont="1" applyBorder="1" applyProtection="1">
      <alignment vertical="center"/>
      <protection locked="0"/>
    </xf>
    <xf numFmtId="0" fontId="13" fillId="24" borderId="110" xfId="62" applyFont="1" applyFill="1" applyBorder="1" applyAlignment="1" applyProtection="1">
      <alignment horizontal="center" vertical="center"/>
      <protection hidden="1" locked="0"/>
    </xf>
    <xf numFmtId="0" fontId="13" fillId="24" borderId="70" xfId="62" applyFont="1" applyFill="1" applyBorder="1" applyAlignment="1" applyProtection="1">
      <alignment horizontal="center" vertical="center"/>
      <protection hidden="1" locked="0"/>
    </xf>
    <xf numFmtId="0" fontId="42" fillId="0" borderId="52" xfId="62" applyFont="1" applyBorder="1" applyAlignment="1" applyProtection="1">
      <alignment horizontal="center" vertical="center"/>
      <protection hidden="1"/>
    </xf>
    <xf numFmtId="0" fontId="42" fillId="0" borderId="15" xfId="62" applyFont="1" applyBorder="1" applyAlignment="1" applyProtection="1">
      <alignment horizontal="center" vertical="center"/>
      <protection hidden="1"/>
    </xf>
    <xf numFmtId="0" fontId="45" fillId="0" borderId="0" xfId="62" applyFont="1" applyBorder="1" applyAlignment="1" applyProtection="1">
      <alignment horizontal="left" vertical="center"/>
      <protection locked="0"/>
    </xf>
    <xf numFmtId="0" fontId="40" fillId="0" borderId="15" xfId="62" applyFont="1" applyBorder="1" applyAlignment="1" applyProtection="1">
      <alignment vertical="center"/>
      <protection locked="0"/>
    </xf>
    <xf numFmtId="0" fontId="40" fillId="0" borderId="16" xfId="62" applyFont="1" applyBorder="1" applyAlignment="1" applyProtection="1">
      <alignment vertical="center"/>
      <protection locked="0"/>
    </xf>
    <xf numFmtId="0" fontId="47" fillId="0" borderId="15" xfId="62" applyFont="1" applyBorder="1" applyAlignment="1" applyProtection="1">
      <alignment horizontal="center" vertical="center"/>
      <protection locked="0"/>
    </xf>
    <xf numFmtId="0" fontId="49" fillId="21" borderId="79" xfId="0" applyFont="1" applyFill="1" applyBorder="1" applyAlignment="1">
      <alignment horizontal="center" vertical="center" shrinkToFit="1"/>
    </xf>
    <xf numFmtId="0" fontId="49" fillId="21" borderId="11" xfId="0" applyFont="1" applyFill="1" applyBorder="1" applyAlignment="1">
      <alignment horizontal="center" vertical="center" shrinkToFit="1"/>
    </xf>
    <xf numFmtId="0" fontId="49" fillId="21" borderId="33" xfId="0" applyFont="1" applyFill="1" applyBorder="1" applyAlignment="1">
      <alignment horizontal="center" vertical="center" shrinkToFit="1"/>
    </xf>
    <xf numFmtId="0" fontId="49" fillId="21" borderId="34" xfId="0" applyFont="1" applyFill="1" applyBorder="1" applyAlignment="1">
      <alignment horizontal="center" vertical="center" shrinkToFit="1"/>
    </xf>
    <xf numFmtId="0" fontId="49" fillId="21" borderId="52" xfId="0" applyFont="1" applyFill="1" applyBorder="1" applyAlignment="1">
      <alignment horizontal="center" vertical="center" shrinkToFit="1"/>
    </xf>
    <xf numFmtId="0" fontId="49" fillId="21" borderId="43" xfId="0" applyFont="1" applyFill="1" applyBorder="1" applyAlignment="1">
      <alignment horizontal="center" vertical="center" shrinkToFit="1"/>
    </xf>
    <xf numFmtId="0" fontId="52" fillId="21" borderId="11" xfId="0" applyFont="1" applyFill="1" applyBorder="1" applyAlignment="1">
      <alignment horizontal="center" vertical="center" shrinkToFit="1"/>
    </xf>
    <xf numFmtId="0" fontId="53" fillId="21" borderId="111" xfId="0" applyFont="1" applyFill="1" applyBorder="1" applyAlignment="1">
      <alignment horizontal="center" vertical="center" wrapText="1" shrinkToFit="1"/>
    </xf>
    <xf numFmtId="0" fontId="53" fillId="21" borderId="112" xfId="0" applyFont="1" applyFill="1" applyBorder="1" applyAlignment="1">
      <alignment horizontal="center" vertical="center" shrinkToFit="1"/>
    </xf>
    <xf numFmtId="0" fontId="49" fillId="21" borderId="113" xfId="0" applyFont="1" applyFill="1" applyBorder="1" applyAlignment="1">
      <alignment horizontal="center" vertical="center" shrinkToFit="1"/>
    </xf>
    <xf numFmtId="0" fontId="49" fillId="21" borderId="114" xfId="0" applyFont="1" applyFill="1" applyBorder="1" applyAlignment="1">
      <alignment horizontal="center" vertical="center" shrinkToFit="1"/>
    </xf>
    <xf numFmtId="0" fontId="49" fillId="21" borderId="36" xfId="0" applyFont="1" applyFill="1" applyBorder="1" applyAlignment="1">
      <alignment horizontal="center" vertical="center" shrinkToFit="1"/>
    </xf>
    <xf numFmtId="0" fontId="49" fillId="21" borderId="50" xfId="0" applyFont="1" applyFill="1" applyBorder="1" applyAlignment="1">
      <alignment horizontal="center" vertical="center" shrinkToFit="1"/>
    </xf>
    <xf numFmtId="0" fontId="49" fillId="21" borderId="111" xfId="0" applyFont="1" applyFill="1" applyBorder="1" applyAlignment="1">
      <alignment horizontal="center" vertical="center" shrinkToFit="1"/>
    </xf>
    <xf numFmtId="0" fontId="49" fillId="21" borderId="112" xfId="0" applyFont="1" applyFill="1" applyBorder="1" applyAlignment="1">
      <alignment horizontal="center" vertical="center" shrinkToFit="1"/>
    </xf>
    <xf numFmtId="0" fontId="49" fillId="21" borderId="16" xfId="0" applyFont="1" applyFill="1" applyBorder="1" applyAlignment="1">
      <alignment horizontal="center" vertical="center" shrinkToFit="1"/>
    </xf>
    <xf numFmtId="0" fontId="49" fillId="21" borderId="24" xfId="0" applyFont="1" applyFill="1" applyBorder="1" applyAlignment="1">
      <alignment horizontal="center" vertical="center" shrinkToFit="1"/>
    </xf>
    <xf numFmtId="0" fontId="49" fillId="21" borderId="23" xfId="0" applyFont="1" applyFill="1" applyBorder="1" applyAlignment="1">
      <alignment horizontal="center" vertical="center" shrinkToFit="1"/>
    </xf>
    <xf numFmtId="0" fontId="49" fillId="26" borderId="23" xfId="0" applyFont="1" applyFill="1" applyBorder="1" applyAlignment="1">
      <alignment horizontal="center" vertical="center" shrinkToFit="1"/>
    </xf>
    <xf numFmtId="0" fontId="49" fillId="26" borderId="24" xfId="0" applyFont="1" applyFill="1" applyBorder="1" applyAlignment="1">
      <alignment horizontal="center" vertical="center" shrinkToFit="1"/>
    </xf>
    <xf numFmtId="0" fontId="48" fillId="21" borderId="1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2006全道新人・専門委員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35">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dxf>
    <dxf>
      <font>
        <color indexed="9"/>
      </font>
    </dxf>
    <dxf>
      <font>
        <color indexed="9"/>
      </font>
    </dxf>
    <dxf>
      <font>
        <color indexed="9"/>
      </font>
    </dxf>
    <dxf>
      <font>
        <color indexed="9"/>
      </font>
    </dxf>
    <dxf>
      <font>
        <color indexed="9"/>
      </font>
    </dxf>
    <dxf>
      <font>
        <color indexed="9"/>
      </font>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27</xdr:row>
      <xdr:rowOff>47625</xdr:rowOff>
    </xdr:from>
    <xdr:to>
      <xdr:col>0</xdr:col>
      <xdr:colOff>1143000</xdr:colOff>
      <xdr:row>27</xdr:row>
      <xdr:rowOff>238125</xdr:rowOff>
    </xdr:to>
    <xdr:sp>
      <xdr:nvSpPr>
        <xdr:cNvPr id="1" name="Text Box 5"/>
        <xdr:cNvSpPr txBox="1">
          <a:spLocks noChangeArrowheads="1"/>
        </xdr:cNvSpPr>
      </xdr:nvSpPr>
      <xdr:spPr>
        <a:xfrm>
          <a:off x="942975" y="7800975"/>
          <a:ext cx="20002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3:F77"/>
  <sheetViews>
    <sheetView tabSelected="1" zoomScalePageLayoutView="0" workbookViewId="0" topLeftCell="A1">
      <selection activeCell="A1" sqref="A1"/>
    </sheetView>
  </sheetViews>
  <sheetFormatPr defaultColWidth="9.00390625" defaultRowHeight="13.5"/>
  <cols>
    <col min="1" max="1" width="8.125" style="1" customWidth="1"/>
    <col min="2" max="2" width="29.00390625" style="1" customWidth="1"/>
    <col min="3" max="3" width="19.25390625" style="1" bestFit="1" customWidth="1"/>
    <col min="4" max="5" width="9.00390625" style="1" bestFit="1" customWidth="1"/>
    <col min="6" max="6" width="15.00390625" style="1" customWidth="1"/>
    <col min="7" max="7" width="9.00390625" style="1" bestFit="1" customWidth="1"/>
    <col min="8" max="16384" width="9.00390625" style="1" customWidth="1"/>
  </cols>
  <sheetData>
    <row r="3" spans="1:6" ht="24">
      <c r="A3" s="360" t="s">
        <v>5</v>
      </c>
      <c r="B3" s="360"/>
      <c r="C3" s="360"/>
      <c r="D3" s="360"/>
      <c r="E3" s="360"/>
      <c r="F3" s="360"/>
    </row>
    <row r="5" spans="1:6" ht="76.5" customHeight="1">
      <c r="A5" s="361" t="s">
        <v>1</v>
      </c>
      <c r="B5" s="362"/>
      <c r="C5" s="362"/>
      <c r="D5" s="362"/>
      <c r="E5" s="362"/>
      <c r="F5" s="363"/>
    </row>
    <row r="6" spans="1:6" ht="13.5">
      <c r="A6" s="3"/>
      <c r="B6" s="3"/>
      <c r="C6" s="3"/>
      <c r="D6" s="3"/>
      <c r="E6" s="3"/>
      <c r="F6" s="3"/>
    </row>
    <row r="7" spans="1:6" ht="13.5">
      <c r="A7" s="364" t="s">
        <v>11</v>
      </c>
      <c r="B7" s="365"/>
      <c r="C7" s="365"/>
      <c r="D7" s="365"/>
      <c r="E7" s="365"/>
      <c r="F7" s="365"/>
    </row>
    <row r="8" spans="1:6" ht="13.5">
      <c r="A8" s="365"/>
      <c r="B8" s="365"/>
      <c r="C8" s="365"/>
      <c r="D8" s="365"/>
      <c r="E8" s="365"/>
      <c r="F8" s="365"/>
    </row>
    <row r="10" spans="1:2" ht="13.5">
      <c r="A10" s="4">
        <v>1</v>
      </c>
      <c r="B10" s="1" t="s">
        <v>7</v>
      </c>
    </row>
    <row r="11" spans="1:2" ht="13.5">
      <c r="A11" s="4"/>
      <c r="B11" s="1" t="s">
        <v>15</v>
      </c>
    </row>
    <row r="12" spans="1:2" ht="13.5">
      <c r="A12" s="4"/>
      <c r="B12" s="1" t="s">
        <v>18</v>
      </c>
    </row>
    <row r="13" ht="13.5">
      <c r="A13" s="4"/>
    </row>
    <row r="14" spans="1:2" ht="13.5">
      <c r="A14" s="4">
        <v>2</v>
      </c>
      <c r="B14" s="1" t="s">
        <v>20</v>
      </c>
    </row>
    <row r="15" spans="1:2" ht="13.5">
      <c r="A15" s="4"/>
      <c r="B15" s="1" t="s">
        <v>22</v>
      </c>
    </row>
    <row r="16" spans="1:2" ht="13.5">
      <c r="A16" s="4"/>
      <c r="B16" s="1" t="s">
        <v>21</v>
      </c>
    </row>
    <row r="17" spans="1:2" ht="13.5">
      <c r="A17" s="4"/>
      <c r="B17" s="1" t="s">
        <v>24</v>
      </c>
    </row>
    <row r="19" spans="1:6" ht="17.25" customHeight="1">
      <c r="A19" s="366" t="s">
        <v>26</v>
      </c>
      <c r="B19" s="367"/>
      <c r="C19" s="367"/>
      <c r="D19" s="367"/>
      <c r="E19" s="367"/>
      <c r="F19" s="368"/>
    </row>
    <row r="20" spans="1:6" ht="17.25" customHeight="1">
      <c r="A20" s="5" t="s">
        <v>27</v>
      </c>
      <c r="B20" s="6" t="s">
        <v>20</v>
      </c>
      <c r="C20" s="6" t="s">
        <v>32</v>
      </c>
      <c r="D20" s="369" t="s">
        <v>33</v>
      </c>
      <c r="E20" s="370"/>
      <c r="F20" s="371"/>
    </row>
    <row r="21" spans="1:6" ht="22.5" customHeight="1">
      <c r="A21" s="7" t="s">
        <v>38</v>
      </c>
      <c r="B21" s="8" t="s">
        <v>41</v>
      </c>
      <c r="C21" s="8"/>
      <c r="D21" s="8"/>
      <c r="E21" s="8"/>
      <c r="F21" s="9"/>
    </row>
    <row r="22" spans="1:6" ht="17.25" customHeight="1">
      <c r="A22" s="5" t="s">
        <v>46</v>
      </c>
      <c r="B22" s="6" t="s">
        <v>13</v>
      </c>
      <c r="C22" s="6" t="s">
        <v>48</v>
      </c>
      <c r="D22" s="372"/>
      <c r="E22" s="373"/>
      <c r="F22" s="374"/>
    </row>
    <row r="23" spans="1:6" ht="17.25" customHeight="1">
      <c r="A23" s="5" t="s">
        <v>49</v>
      </c>
      <c r="B23" s="6" t="s">
        <v>51</v>
      </c>
      <c r="C23" s="6" t="s">
        <v>53</v>
      </c>
      <c r="D23" s="372"/>
      <c r="E23" s="373"/>
      <c r="F23" s="374"/>
    </row>
    <row r="24" spans="1:6" ht="17.25" customHeight="1">
      <c r="A24" s="5" t="s">
        <v>54</v>
      </c>
      <c r="B24" s="6" t="s">
        <v>58</v>
      </c>
      <c r="C24" s="6" t="s">
        <v>42</v>
      </c>
      <c r="D24" s="372"/>
      <c r="E24" s="373"/>
      <c r="F24" s="374"/>
    </row>
    <row r="25" spans="1:6" ht="17.25" customHeight="1">
      <c r="A25" s="5" t="s">
        <v>59</v>
      </c>
      <c r="B25" s="6" t="s">
        <v>63</v>
      </c>
      <c r="C25" s="6" t="s">
        <v>65</v>
      </c>
      <c r="D25" s="372"/>
      <c r="E25" s="373"/>
      <c r="F25" s="374"/>
    </row>
    <row r="26" spans="1:6" ht="36" customHeight="1">
      <c r="A26" s="7" t="s">
        <v>68</v>
      </c>
      <c r="B26" s="375" t="s">
        <v>8</v>
      </c>
      <c r="C26" s="376"/>
      <c r="D26" s="376"/>
      <c r="E26" s="376"/>
      <c r="F26" s="377"/>
    </row>
    <row r="27" spans="1:6" ht="17.25" customHeight="1">
      <c r="A27" s="5" t="s">
        <v>46</v>
      </c>
      <c r="B27" s="6" t="s">
        <v>71</v>
      </c>
      <c r="C27" s="6" t="s">
        <v>44</v>
      </c>
      <c r="D27" s="372"/>
      <c r="E27" s="373"/>
      <c r="F27" s="374"/>
    </row>
    <row r="28" spans="1:6" ht="17.25" customHeight="1">
      <c r="A28" s="5" t="s">
        <v>72</v>
      </c>
      <c r="B28" s="6" t="s">
        <v>31</v>
      </c>
      <c r="C28" s="6" t="s">
        <v>69</v>
      </c>
      <c r="D28" s="372"/>
      <c r="E28" s="373"/>
      <c r="F28" s="374"/>
    </row>
    <row r="29" spans="1:6" ht="32.25" customHeight="1">
      <c r="A29" s="5" t="s">
        <v>49</v>
      </c>
      <c r="B29" s="6" t="s">
        <v>75</v>
      </c>
      <c r="C29" s="6" t="s">
        <v>77</v>
      </c>
      <c r="D29" s="378" t="s">
        <v>43</v>
      </c>
      <c r="E29" s="379"/>
      <c r="F29" s="380"/>
    </row>
    <row r="30" spans="1:6" ht="17.25" customHeight="1">
      <c r="A30" s="5" t="s">
        <v>78</v>
      </c>
      <c r="B30" s="6" t="s">
        <v>74</v>
      </c>
      <c r="C30" s="6" t="s">
        <v>80</v>
      </c>
      <c r="D30" s="369" t="s">
        <v>66</v>
      </c>
      <c r="E30" s="370"/>
      <c r="F30" s="371"/>
    </row>
    <row r="31" spans="1:6" ht="17.25" customHeight="1">
      <c r="A31" s="5" t="s">
        <v>17</v>
      </c>
      <c r="B31" s="6" t="s">
        <v>81</v>
      </c>
      <c r="C31" s="6" t="s">
        <v>82</v>
      </c>
      <c r="D31" s="378"/>
      <c r="E31" s="379"/>
      <c r="F31" s="380"/>
    </row>
    <row r="32" spans="1:6" ht="22.5" customHeight="1">
      <c r="A32" s="7" t="s">
        <v>16</v>
      </c>
      <c r="B32" s="381" t="s">
        <v>28</v>
      </c>
      <c r="C32" s="382"/>
      <c r="D32" s="382"/>
      <c r="E32" s="382"/>
      <c r="F32" s="383"/>
    </row>
    <row r="33" spans="1:6" ht="17.25" customHeight="1">
      <c r="A33" s="5" t="s">
        <v>59</v>
      </c>
      <c r="B33" s="6" t="s">
        <v>84</v>
      </c>
      <c r="C33" s="6" t="s">
        <v>12</v>
      </c>
      <c r="D33" s="372"/>
      <c r="E33" s="373"/>
      <c r="F33" s="374"/>
    </row>
    <row r="34" spans="1:6" ht="17.25" customHeight="1">
      <c r="A34" s="5" t="s">
        <v>86</v>
      </c>
      <c r="B34" s="10" t="s">
        <v>40</v>
      </c>
      <c r="C34" s="6" t="s">
        <v>87</v>
      </c>
      <c r="D34" s="384" t="s">
        <v>25</v>
      </c>
      <c r="E34" s="384"/>
      <c r="F34" s="385"/>
    </row>
    <row r="35" spans="1:6" ht="17.25" customHeight="1">
      <c r="A35" s="5" t="s">
        <v>88</v>
      </c>
      <c r="B35" s="6" t="s">
        <v>50</v>
      </c>
      <c r="C35" s="6" t="s">
        <v>89</v>
      </c>
      <c r="D35" s="372"/>
      <c r="E35" s="373"/>
      <c r="F35" s="374"/>
    </row>
    <row r="36" spans="1:6" ht="17.25" customHeight="1">
      <c r="A36" s="11" t="s">
        <v>88</v>
      </c>
      <c r="B36" s="12" t="s">
        <v>56</v>
      </c>
      <c r="C36" s="12" t="s">
        <v>6</v>
      </c>
      <c r="D36" s="386"/>
      <c r="E36" s="387"/>
      <c r="F36" s="388"/>
    </row>
    <row r="38" spans="1:2" ht="13.5">
      <c r="A38" s="1">
        <v>3</v>
      </c>
      <c r="B38" s="1" t="s">
        <v>0</v>
      </c>
    </row>
    <row r="39" spans="2:6" ht="13.5">
      <c r="B39" s="389" t="s">
        <v>91</v>
      </c>
      <c r="C39" s="389"/>
      <c r="D39" s="389"/>
      <c r="E39" s="389"/>
      <c r="F39" s="389"/>
    </row>
    <row r="40" spans="2:6" ht="27" customHeight="1">
      <c r="B40" s="390" t="s">
        <v>92</v>
      </c>
      <c r="C40" s="390"/>
      <c r="D40" s="390"/>
      <c r="E40" s="390"/>
      <c r="F40" s="390"/>
    </row>
    <row r="42" spans="1:2" ht="13.5">
      <c r="A42" s="1">
        <v>4</v>
      </c>
      <c r="B42" s="1" t="s">
        <v>4</v>
      </c>
    </row>
    <row r="43" ht="13.5">
      <c r="B43" s="1" t="s">
        <v>37</v>
      </c>
    </row>
    <row r="45" spans="1:2" ht="13.5">
      <c r="A45" s="1">
        <v>5</v>
      </c>
      <c r="B45" s="1" t="s">
        <v>3</v>
      </c>
    </row>
    <row r="46" ht="13.5">
      <c r="B46" s="1" t="s">
        <v>64</v>
      </c>
    </row>
    <row r="47" ht="13.5">
      <c r="B47" s="1" t="s">
        <v>85</v>
      </c>
    </row>
    <row r="48" ht="13.5">
      <c r="B48" s="1" t="s">
        <v>93</v>
      </c>
    </row>
    <row r="50" spans="1:2" ht="13.5">
      <c r="A50" s="1">
        <v>6</v>
      </c>
      <c r="B50" s="1" t="s">
        <v>95</v>
      </c>
    </row>
    <row r="51" ht="13.5">
      <c r="B51" s="1" t="s">
        <v>96</v>
      </c>
    </row>
    <row r="52" ht="13.5">
      <c r="B52" s="1" t="s">
        <v>98</v>
      </c>
    </row>
    <row r="53" ht="13.5">
      <c r="B53" s="1" t="s">
        <v>99</v>
      </c>
    </row>
    <row r="55" spans="1:2" ht="13.5">
      <c r="A55" s="1">
        <v>7</v>
      </c>
      <c r="B55" s="1" t="s">
        <v>100</v>
      </c>
    </row>
    <row r="56" ht="13.5">
      <c r="B56" s="1" t="s">
        <v>101</v>
      </c>
    </row>
    <row r="57" ht="13.5">
      <c r="B57" s="1" t="s">
        <v>103</v>
      </c>
    </row>
    <row r="58" ht="13.5">
      <c r="B58" s="1" t="s">
        <v>329</v>
      </c>
    </row>
    <row r="59" ht="13.5">
      <c r="B59" s="1" t="s">
        <v>107</v>
      </c>
    </row>
    <row r="60" ht="13.5">
      <c r="B60" s="1" t="s">
        <v>109</v>
      </c>
    </row>
    <row r="61" ht="13.5">
      <c r="B61" s="1" t="s">
        <v>110</v>
      </c>
    </row>
    <row r="62" ht="13.5">
      <c r="B62" s="1" t="s">
        <v>112</v>
      </c>
    </row>
    <row r="63" ht="13.5">
      <c r="B63" s="341" t="s">
        <v>327</v>
      </c>
    </row>
    <row r="64" ht="13.5">
      <c r="B64" s="341" t="s">
        <v>328</v>
      </c>
    </row>
    <row r="66" spans="1:2" ht="13.5">
      <c r="A66" s="1">
        <v>7</v>
      </c>
      <c r="B66" s="1" t="s">
        <v>114</v>
      </c>
    </row>
    <row r="67" ht="13.5">
      <c r="B67" s="1" t="s">
        <v>116</v>
      </c>
    </row>
    <row r="68" ht="13.5">
      <c r="B68" s="1" t="s">
        <v>117</v>
      </c>
    </row>
    <row r="69" spans="2:6" s="2" customFormat="1" ht="13.5">
      <c r="B69" s="364" t="s">
        <v>118</v>
      </c>
      <c r="C69" s="364"/>
      <c r="D69" s="364"/>
      <c r="E69" s="364"/>
      <c r="F69" s="364"/>
    </row>
    <row r="70" ht="13.5">
      <c r="B70" s="1" t="s">
        <v>14</v>
      </c>
    </row>
    <row r="72" spans="1:2" ht="13.5">
      <c r="A72" s="13" t="s">
        <v>119</v>
      </c>
      <c r="B72" s="1" t="s">
        <v>120</v>
      </c>
    </row>
    <row r="73" ht="13.5">
      <c r="B73" s="1" t="s">
        <v>121</v>
      </c>
    </row>
    <row r="74" ht="13.5">
      <c r="B74" s="1" t="s">
        <v>123</v>
      </c>
    </row>
    <row r="75" spans="2:6" ht="13.5">
      <c r="B75" s="390" t="s">
        <v>125</v>
      </c>
      <c r="C75" s="390"/>
      <c r="D75" s="390"/>
      <c r="E75" s="390"/>
      <c r="F75" s="390"/>
    </row>
    <row r="76" ht="13.5">
      <c r="B76" s="1" t="s">
        <v>126</v>
      </c>
    </row>
    <row r="77" ht="13.5">
      <c r="B77" s="1" t="s">
        <v>129</v>
      </c>
    </row>
  </sheetData>
  <sheetProtection/>
  <mergeCells count="24">
    <mergeCell ref="D35:F35"/>
    <mergeCell ref="D36:F36"/>
    <mergeCell ref="B39:F39"/>
    <mergeCell ref="B40:F40"/>
    <mergeCell ref="B69:F69"/>
    <mergeCell ref="B75:F75"/>
    <mergeCell ref="D29:F29"/>
    <mergeCell ref="D30:F30"/>
    <mergeCell ref="D31:F31"/>
    <mergeCell ref="B32:F32"/>
    <mergeCell ref="D33:F33"/>
    <mergeCell ref="D34:F34"/>
    <mergeCell ref="D23:F23"/>
    <mergeCell ref="D24:F24"/>
    <mergeCell ref="D25:F25"/>
    <mergeCell ref="B26:F26"/>
    <mergeCell ref="D27:F27"/>
    <mergeCell ref="D28:F28"/>
    <mergeCell ref="A3:F3"/>
    <mergeCell ref="A5:F5"/>
    <mergeCell ref="A7:F8"/>
    <mergeCell ref="A19:F19"/>
    <mergeCell ref="D20:F20"/>
    <mergeCell ref="D22:F2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indexed="40"/>
  </sheetPr>
  <dimension ref="A1:AQ37"/>
  <sheetViews>
    <sheetView view="pageBreakPreview" zoomScale="80" zoomScaleNormal="80" zoomScaleSheetLayoutView="80" zoomScalePageLayoutView="0" workbookViewId="0" topLeftCell="A1">
      <selection activeCell="G3" sqref="G3"/>
    </sheetView>
  </sheetViews>
  <sheetFormatPr defaultColWidth="9.00390625" defaultRowHeight="13.5"/>
  <cols>
    <col min="1" max="1" width="3.375" style="14" customWidth="1"/>
    <col min="2" max="2" width="4.25390625" style="14" hidden="1" customWidth="1"/>
    <col min="3" max="3" width="6.50390625" style="15" hidden="1" customWidth="1"/>
    <col min="4" max="4" width="10.75390625" style="14" hidden="1" customWidth="1"/>
    <col min="5" max="5" width="3.875" style="14" hidden="1" customWidth="1"/>
    <col min="6" max="7" width="16.75390625" style="14" customWidth="1"/>
    <col min="8" max="9" width="10.00390625" style="14" hidden="1" customWidth="1"/>
    <col min="10" max="10" width="2.75390625" style="14" hidden="1" customWidth="1"/>
    <col min="11" max="11" width="4.625" style="14" hidden="1" customWidth="1"/>
    <col min="12" max="12" width="3.75390625" style="14" customWidth="1"/>
    <col min="13" max="14" width="5.875" style="14" customWidth="1"/>
    <col min="15" max="15" width="8.125" style="15" hidden="1" customWidth="1"/>
    <col min="16" max="16" width="11.25390625" style="15" customWidth="1"/>
    <col min="17" max="17" width="4.00390625" style="14" hidden="1" customWidth="1"/>
    <col min="18" max="18" width="8.75390625" style="14" customWidth="1"/>
    <col min="19" max="19" width="5.00390625" style="14" customWidth="1"/>
    <col min="20" max="20" width="8.75390625" style="14" bestFit="1" customWidth="1"/>
    <col min="21" max="21" width="11.25390625" style="15" customWidth="1"/>
    <col min="22" max="22" width="3.875" style="14" hidden="1" customWidth="1"/>
    <col min="23" max="23" width="8.75390625" style="14" customWidth="1"/>
    <col min="24" max="24" width="4.875" style="14" customWidth="1"/>
    <col min="25" max="25" width="4.75390625" style="15" hidden="1" customWidth="1"/>
    <col min="26" max="26" width="0.12890625" style="14" hidden="1" customWidth="1"/>
    <col min="27" max="27" width="8.75390625" style="14" customWidth="1"/>
    <col min="28" max="28" width="3.875" style="14" customWidth="1"/>
    <col min="29" max="29" width="10.625" style="14" customWidth="1"/>
    <col min="30" max="34" width="10.625" style="16" hidden="1" customWidth="1"/>
    <col min="35" max="38" width="10.625" style="17" hidden="1" customWidth="1"/>
    <col min="39" max="43" width="10.625" style="14" hidden="1" customWidth="1"/>
    <col min="44" max="16384" width="9.00390625" style="14" customWidth="1"/>
  </cols>
  <sheetData>
    <row r="1" spans="1:28" ht="25.5" customHeight="1">
      <c r="A1" s="18"/>
      <c r="B1" s="19"/>
      <c r="C1" s="20"/>
      <c r="D1" s="19"/>
      <c r="E1" s="19"/>
      <c r="F1" s="391" t="s">
        <v>130</v>
      </c>
      <c r="G1" s="391"/>
      <c r="H1" s="391"/>
      <c r="I1" s="391"/>
      <c r="J1" s="391"/>
      <c r="K1" s="391"/>
      <c r="L1" s="391"/>
      <c r="M1" s="391"/>
      <c r="N1" s="391"/>
      <c r="O1" s="391"/>
      <c r="P1" s="391"/>
      <c r="Q1" s="391"/>
      <c r="R1" s="391"/>
      <c r="S1" s="391"/>
      <c r="T1" s="391"/>
      <c r="U1" s="391"/>
      <c r="V1" s="391"/>
      <c r="W1" s="391"/>
      <c r="X1" s="391"/>
      <c r="Y1" s="20"/>
      <c r="Z1" s="19"/>
      <c r="AA1" s="19"/>
      <c r="AB1" s="19"/>
    </row>
    <row r="2" spans="1:38" s="16" customFormat="1" ht="12" customHeight="1">
      <c r="A2" s="21"/>
      <c r="B2" s="21"/>
      <c r="C2" s="22"/>
      <c r="D2" s="21"/>
      <c r="E2" s="21"/>
      <c r="F2" s="21"/>
      <c r="G2" s="21"/>
      <c r="H2" s="21"/>
      <c r="I2" s="21"/>
      <c r="J2" s="21"/>
      <c r="K2" s="21"/>
      <c r="L2" s="21"/>
      <c r="M2" s="21"/>
      <c r="N2" s="21"/>
      <c r="O2" s="22"/>
      <c r="P2" s="22"/>
      <c r="Q2" s="21"/>
      <c r="R2" s="21"/>
      <c r="S2" s="21"/>
      <c r="T2" s="21"/>
      <c r="U2" s="22"/>
      <c r="V2" s="21"/>
      <c r="W2" s="21"/>
      <c r="X2" s="21"/>
      <c r="Y2" s="22"/>
      <c r="Z2" s="21"/>
      <c r="AA2" s="21"/>
      <c r="AB2" s="21"/>
      <c r="AI2" s="17"/>
      <c r="AJ2" s="17"/>
      <c r="AK2" s="17"/>
      <c r="AL2" s="17"/>
    </row>
    <row r="3" spans="1:38" s="16" customFormat="1" ht="24" customHeight="1">
      <c r="A3" s="21"/>
      <c r="B3" s="21"/>
      <c r="C3" s="22"/>
      <c r="F3" s="23" t="s">
        <v>132</v>
      </c>
      <c r="G3" s="24"/>
      <c r="H3" s="25"/>
      <c r="I3" s="25"/>
      <c r="J3" s="23"/>
      <c r="K3" s="23"/>
      <c r="L3" s="26"/>
      <c r="M3" s="21"/>
      <c r="N3" s="21"/>
      <c r="O3" s="22"/>
      <c r="P3" s="22"/>
      <c r="Q3" s="21"/>
      <c r="R3" s="27" t="s">
        <v>133</v>
      </c>
      <c r="S3" s="392"/>
      <c r="T3" s="392"/>
      <c r="U3" s="392"/>
      <c r="V3" s="392"/>
      <c r="W3" s="392"/>
      <c r="X3" s="28" t="s">
        <v>83</v>
      </c>
      <c r="Y3" s="22"/>
      <c r="Z3" s="21"/>
      <c r="AA3" s="21"/>
      <c r="AB3" s="21"/>
      <c r="AI3" s="17"/>
      <c r="AJ3" s="17"/>
      <c r="AK3" s="17"/>
      <c r="AL3" s="17"/>
    </row>
    <row r="4" spans="1:38" s="16" customFormat="1" ht="24" customHeight="1">
      <c r="A4" s="21"/>
      <c r="B4" s="21"/>
      <c r="C4" s="22"/>
      <c r="F4" s="23" t="s">
        <v>135</v>
      </c>
      <c r="G4" s="24"/>
      <c r="H4" s="25"/>
      <c r="I4" s="25"/>
      <c r="J4" s="23"/>
      <c r="K4" s="23"/>
      <c r="L4" s="25"/>
      <c r="M4" s="23" t="s">
        <v>136</v>
      </c>
      <c r="N4" s="21"/>
      <c r="O4" s="22"/>
      <c r="P4" s="22"/>
      <c r="Q4" s="21"/>
      <c r="R4" s="29" t="s">
        <v>137</v>
      </c>
      <c r="S4" s="393"/>
      <c r="T4" s="393"/>
      <c r="U4" s="393"/>
      <c r="V4" s="393"/>
      <c r="W4" s="393"/>
      <c r="X4" s="393"/>
      <c r="Y4" s="22"/>
      <c r="Z4" s="21"/>
      <c r="AA4" s="21"/>
      <c r="AB4" s="21"/>
      <c r="AI4" s="17"/>
      <c r="AJ4" s="17"/>
      <c r="AK4" s="17"/>
      <c r="AL4" s="17"/>
    </row>
    <row r="5" spans="1:38" s="16" customFormat="1" ht="24" customHeight="1">
      <c r="A5" s="21"/>
      <c r="B5" s="21"/>
      <c r="C5" s="22"/>
      <c r="F5" s="30" t="s">
        <v>134</v>
      </c>
      <c r="G5" s="31"/>
      <c r="H5" s="32"/>
      <c r="I5" s="32"/>
      <c r="J5" s="30"/>
      <c r="K5" s="30"/>
      <c r="L5" s="32"/>
      <c r="M5" s="30" t="s">
        <v>27</v>
      </c>
      <c r="N5" s="21"/>
      <c r="O5" s="22"/>
      <c r="P5" s="22"/>
      <c r="Q5" s="21"/>
      <c r="R5" s="33" t="s">
        <v>139</v>
      </c>
      <c r="S5" s="394"/>
      <c r="T5" s="394"/>
      <c r="U5" s="394"/>
      <c r="V5" s="394"/>
      <c r="W5" s="394"/>
      <c r="X5" s="394"/>
      <c r="Y5" s="22"/>
      <c r="Z5" s="21"/>
      <c r="AA5" s="21"/>
      <c r="AB5" s="21"/>
      <c r="AI5" s="17"/>
      <c r="AJ5" s="17"/>
      <c r="AK5" s="17"/>
      <c r="AL5" s="17"/>
    </row>
    <row r="6" spans="1:38" s="16" customFormat="1" ht="24" customHeight="1">
      <c r="A6" s="21"/>
      <c r="B6" s="21"/>
      <c r="C6" s="22"/>
      <c r="F6" s="21" t="s">
        <v>140</v>
      </c>
      <c r="G6" s="34"/>
      <c r="J6" s="21"/>
      <c r="K6" s="21"/>
      <c r="L6" s="19"/>
      <c r="M6" s="21" t="s">
        <v>97</v>
      </c>
      <c r="N6" s="21"/>
      <c r="O6" s="22"/>
      <c r="P6" s="22"/>
      <c r="Q6" s="21"/>
      <c r="R6" s="35" t="s">
        <v>141</v>
      </c>
      <c r="S6" s="394"/>
      <c r="T6" s="394"/>
      <c r="U6" s="394"/>
      <c r="V6" s="394"/>
      <c r="W6" s="394"/>
      <c r="X6" s="394"/>
      <c r="Y6" s="22"/>
      <c r="Z6" s="21"/>
      <c r="AA6" s="21"/>
      <c r="AB6" s="21"/>
      <c r="AI6" s="17"/>
      <c r="AJ6" s="17"/>
      <c r="AK6" s="17"/>
      <c r="AL6" s="17"/>
    </row>
    <row r="7" spans="1:38" s="16" customFormat="1" ht="24" customHeight="1">
      <c r="A7" s="21"/>
      <c r="B7" s="21"/>
      <c r="C7" s="22"/>
      <c r="F7" s="23" t="s">
        <v>20</v>
      </c>
      <c r="G7" s="24"/>
      <c r="H7" s="25"/>
      <c r="I7" s="25"/>
      <c r="J7" s="23"/>
      <c r="K7" s="23"/>
      <c r="L7" s="26"/>
      <c r="M7" s="23" t="s">
        <v>142</v>
      </c>
      <c r="N7" s="21"/>
      <c r="O7" s="22"/>
      <c r="P7" s="22"/>
      <c r="Q7" s="21"/>
      <c r="R7" s="21"/>
      <c r="S7" s="21"/>
      <c r="T7" s="21"/>
      <c r="U7" s="22"/>
      <c r="V7" s="21"/>
      <c r="W7" s="21"/>
      <c r="X7" s="21"/>
      <c r="Y7" s="36"/>
      <c r="Z7" s="21"/>
      <c r="AA7" s="21"/>
      <c r="AB7" s="21"/>
      <c r="AI7" s="17"/>
      <c r="AJ7" s="17"/>
      <c r="AK7" s="17"/>
      <c r="AL7" s="17"/>
    </row>
    <row r="8" spans="1:38" s="16" customFormat="1" ht="12" customHeight="1">
      <c r="A8" s="21"/>
      <c r="B8" s="21"/>
      <c r="C8" s="22"/>
      <c r="D8" s="21"/>
      <c r="E8" s="21"/>
      <c r="F8" s="21"/>
      <c r="G8" s="21"/>
      <c r="H8" s="21"/>
      <c r="I8" s="21"/>
      <c r="J8" s="21"/>
      <c r="K8" s="21"/>
      <c r="L8" s="21"/>
      <c r="M8" s="21"/>
      <c r="N8" s="21"/>
      <c r="O8" s="22"/>
      <c r="P8" s="22"/>
      <c r="Q8" s="21"/>
      <c r="R8" s="21"/>
      <c r="S8" s="21"/>
      <c r="T8" s="21"/>
      <c r="U8" s="22"/>
      <c r="V8" s="21"/>
      <c r="W8" s="21"/>
      <c r="X8" s="21"/>
      <c r="Y8" s="36"/>
      <c r="Z8" s="21"/>
      <c r="AA8" s="21"/>
      <c r="AB8" s="21"/>
      <c r="AI8" s="17"/>
      <c r="AJ8" s="17"/>
      <c r="AK8" s="17"/>
      <c r="AL8" s="17"/>
    </row>
    <row r="9" spans="1:43" ht="38.25" customHeight="1" thickBot="1">
      <c r="A9" s="37" t="s">
        <v>143</v>
      </c>
      <c r="B9" s="38" t="s">
        <v>102</v>
      </c>
      <c r="C9" s="39" t="s">
        <v>145</v>
      </c>
      <c r="D9" s="40" t="s">
        <v>146</v>
      </c>
      <c r="E9" s="38" t="s">
        <v>147</v>
      </c>
      <c r="F9" s="41" t="s">
        <v>148</v>
      </c>
      <c r="G9" s="42" t="s">
        <v>150</v>
      </c>
      <c r="H9" s="43" t="s">
        <v>151</v>
      </c>
      <c r="I9" s="43" t="s">
        <v>152</v>
      </c>
      <c r="J9" s="44" t="s">
        <v>154</v>
      </c>
      <c r="K9" s="38" t="s">
        <v>156</v>
      </c>
      <c r="L9" s="45" t="s">
        <v>159</v>
      </c>
      <c r="M9" s="46" t="s">
        <v>160</v>
      </c>
      <c r="N9" s="46" t="s">
        <v>161</v>
      </c>
      <c r="O9" s="47" t="s">
        <v>163</v>
      </c>
      <c r="P9" s="48" t="s">
        <v>155</v>
      </c>
      <c r="Q9" s="49" t="s">
        <v>166</v>
      </c>
      <c r="R9" s="50" t="s">
        <v>168</v>
      </c>
      <c r="S9" s="51" t="s">
        <v>73</v>
      </c>
      <c r="T9" s="52" t="s">
        <v>100</v>
      </c>
      <c r="U9" s="53" t="s">
        <v>170</v>
      </c>
      <c r="V9" s="49" t="s">
        <v>166</v>
      </c>
      <c r="W9" s="54" t="s">
        <v>168</v>
      </c>
      <c r="X9" s="55" t="s">
        <v>73</v>
      </c>
      <c r="Y9" s="56" t="s">
        <v>171</v>
      </c>
      <c r="Z9" s="49" t="s">
        <v>166</v>
      </c>
      <c r="AA9" s="55" t="s">
        <v>172</v>
      </c>
      <c r="AB9" s="57" t="s">
        <v>174</v>
      </c>
      <c r="AC9" s="57" t="s">
        <v>326</v>
      </c>
      <c r="AD9" s="58"/>
      <c r="AE9" s="59" t="s">
        <v>158</v>
      </c>
      <c r="AG9" s="58" t="s">
        <v>36</v>
      </c>
      <c r="AH9" s="60"/>
      <c r="AJ9" s="61" t="s">
        <v>175</v>
      </c>
      <c r="AL9" s="61" t="s">
        <v>176</v>
      </c>
      <c r="AN9" s="62" t="s">
        <v>27</v>
      </c>
      <c r="AQ9" s="332" t="s">
        <v>324</v>
      </c>
    </row>
    <row r="10" spans="1:43" ht="27" customHeight="1" thickBot="1" thickTop="1">
      <c r="A10" s="63">
        <v>0</v>
      </c>
      <c r="B10" s="64">
        <v>205</v>
      </c>
      <c r="C10" s="65" t="s">
        <v>178</v>
      </c>
      <c r="D10" s="66"/>
      <c r="E10" s="64">
        <v>310</v>
      </c>
      <c r="F10" s="67" t="s">
        <v>179</v>
      </c>
      <c r="G10" s="68" t="s">
        <v>180</v>
      </c>
      <c r="H10" s="64"/>
      <c r="I10" s="64"/>
      <c r="J10" s="66" t="s">
        <v>181</v>
      </c>
      <c r="K10" s="64">
        <v>2</v>
      </c>
      <c r="L10" s="66">
        <v>1</v>
      </c>
      <c r="M10" s="69">
        <v>2009</v>
      </c>
      <c r="N10" s="69">
        <v>505</v>
      </c>
      <c r="O10" s="70" t="s">
        <v>183</v>
      </c>
      <c r="P10" s="71" t="s">
        <v>184</v>
      </c>
      <c r="Q10" s="72">
        <v>74</v>
      </c>
      <c r="R10" s="73">
        <v>12.81</v>
      </c>
      <c r="S10" s="74">
        <v>-0.5</v>
      </c>
      <c r="T10" s="75" t="s">
        <v>185</v>
      </c>
      <c r="U10" s="76" t="s">
        <v>106</v>
      </c>
      <c r="V10" s="72">
        <v>121</v>
      </c>
      <c r="W10" s="77">
        <v>5.25</v>
      </c>
      <c r="X10" s="78" t="s">
        <v>186</v>
      </c>
      <c r="Y10" s="79" t="s">
        <v>128</v>
      </c>
      <c r="Z10" s="80">
        <v>84</v>
      </c>
      <c r="AA10" s="81" t="s">
        <v>167</v>
      </c>
      <c r="AB10" s="82" t="s">
        <v>173</v>
      </c>
      <c r="AC10" s="82"/>
      <c r="AD10" s="333"/>
      <c r="AE10" s="84"/>
      <c r="AJ10" s="85"/>
      <c r="AL10" s="86"/>
      <c r="AN10" s="87"/>
      <c r="AQ10" s="86" t="s">
        <v>323</v>
      </c>
    </row>
    <row r="11" spans="1:43" ht="27" customHeight="1" thickTop="1">
      <c r="A11" s="88">
        <v>1</v>
      </c>
      <c r="B11" s="89"/>
      <c r="C11" s="90">
        <f aca="true" t="shared" si="0" ref="C11:C20">$G$7</f>
        <v>0</v>
      </c>
      <c r="D11" s="89"/>
      <c r="E11" s="89"/>
      <c r="F11" s="91"/>
      <c r="G11" s="91"/>
      <c r="H11" s="89"/>
      <c r="I11" s="89"/>
      <c r="J11" s="92"/>
      <c r="K11" s="93"/>
      <c r="L11" s="94"/>
      <c r="M11" s="95"/>
      <c r="N11" s="95"/>
      <c r="O11" s="96"/>
      <c r="P11" s="97"/>
      <c r="Q11" s="98"/>
      <c r="R11" s="337"/>
      <c r="S11" s="99"/>
      <c r="T11" s="342"/>
      <c r="U11" s="97"/>
      <c r="V11" s="98"/>
      <c r="W11" s="339"/>
      <c r="X11" s="100"/>
      <c r="Y11" s="101"/>
      <c r="Z11" s="102"/>
      <c r="AA11" s="346"/>
      <c r="AB11" s="103"/>
      <c r="AC11" s="121"/>
      <c r="AD11" s="334" t="s">
        <v>190</v>
      </c>
      <c r="AE11" s="105">
        <v>55</v>
      </c>
      <c r="AG11" s="106">
        <v>48</v>
      </c>
      <c r="AH11" s="107" t="s">
        <v>191</v>
      </c>
      <c r="AJ11" s="85">
        <v>1</v>
      </c>
      <c r="AL11" s="85" t="s">
        <v>173</v>
      </c>
      <c r="AN11" s="108" t="s">
        <v>192</v>
      </c>
      <c r="AO11" s="14">
        <v>1</v>
      </c>
      <c r="AQ11" s="122" t="s">
        <v>325</v>
      </c>
    </row>
    <row r="12" spans="1:42" ht="27" customHeight="1">
      <c r="A12" s="109">
        <v>2</v>
      </c>
      <c r="B12" s="110"/>
      <c r="C12" s="111">
        <f t="shared" si="0"/>
        <v>0</v>
      </c>
      <c r="D12" s="110"/>
      <c r="E12" s="110"/>
      <c r="F12" s="112"/>
      <c r="G12" s="112"/>
      <c r="H12" s="110"/>
      <c r="I12" s="110"/>
      <c r="J12" s="113"/>
      <c r="K12" s="93"/>
      <c r="L12" s="94"/>
      <c r="M12" s="95"/>
      <c r="N12" s="95"/>
      <c r="O12" s="96"/>
      <c r="P12" s="97"/>
      <c r="Q12" s="98"/>
      <c r="R12" s="337"/>
      <c r="S12" s="99"/>
      <c r="T12" s="343"/>
      <c r="U12" s="97"/>
      <c r="V12" s="98"/>
      <c r="W12" s="339"/>
      <c r="X12" s="114"/>
      <c r="Y12" s="115"/>
      <c r="Z12" s="116"/>
      <c r="AA12" s="347"/>
      <c r="AB12" s="103"/>
      <c r="AC12" s="121"/>
      <c r="AD12" s="334" t="s">
        <v>193</v>
      </c>
      <c r="AE12" s="105"/>
      <c r="AG12" s="106">
        <v>49</v>
      </c>
      <c r="AH12" s="107" t="s">
        <v>194</v>
      </c>
      <c r="AJ12" s="85">
        <v>2</v>
      </c>
      <c r="AL12" s="85"/>
      <c r="AN12" s="108" t="s">
        <v>195</v>
      </c>
      <c r="AO12" s="14">
        <v>2</v>
      </c>
      <c r="AP12" s="117" t="s">
        <v>185</v>
      </c>
    </row>
    <row r="13" spans="1:42" ht="27" customHeight="1">
      <c r="A13" s="109">
        <v>3</v>
      </c>
      <c r="B13" s="110"/>
      <c r="C13" s="111">
        <f t="shared" si="0"/>
        <v>0</v>
      </c>
      <c r="D13" s="110"/>
      <c r="E13" s="110"/>
      <c r="F13" s="112"/>
      <c r="G13" s="112"/>
      <c r="H13" s="110"/>
      <c r="I13" s="110"/>
      <c r="J13" s="113" t="s">
        <v>187</v>
      </c>
      <c r="K13" s="93">
        <v>1</v>
      </c>
      <c r="L13" s="94"/>
      <c r="M13" s="95"/>
      <c r="N13" s="95"/>
      <c r="O13" s="96">
        <f aca="true" t="shared" si="1" ref="O13:O20">$G$4</f>
        <v>0</v>
      </c>
      <c r="P13" s="97"/>
      <c r="Q13" s="98">
        <f aca="true" t="shared" si="2" ref="Q13:Q20">IF(P13="","",VLOOKUP(P13,$AD$10:$AE$25,2,))</f>
      </c>
      <c r="R13" s="337"/>
      <c r="S13" s="99"/>
      <c r="T13" s="343"/>
      <c r="U13" s="97"/>
      <c r="V13" s="98">
        <f aca="true" t="shared" si="3" ref="V13:V20">IF(U13="","",VLOOKUP(U13,$AD$10:$AE$25,2,))</f>
      </c>
      <c r="W13" s="339"/>
      <c r="X13" s="118"/>
      <c r="Y13" s="119"/>
      <c r="Z13" s="120">
        <f aca="true" t="shared" si="4" ref="Z13:Z20">IF(AB13="○",68,"")</f>
      </c>
      <c r="AA13" s="348"/>
      <c r="AB13" s="121"/>
      <c r="AC13" s="121"/>
      <c r="AD13" s="334" t="s">
        <v>197</v>
      </c>
      <c r="AE13" s="105">
        <v>56</v>
      </c>
      <c r="AG13" s="106">
        <v>50</v>
      </c>
      <c r="AH13" s="107" t="s">
        <v>199</v>
      </c>
      <c r="AJ13" s="122"/>
      <c r="AL13" s="85"/>
      <c r="AN13" s="108" t="s">
        <v>201</v>
      </c>
      <c r="AO13" s="14">
        <v>3</v>
      </c>
      <c r="AP13" s="117" t="s">
        <v>167</v>
      </c>
    </row>
    <row r="14" spans="1:41" ht="27" customHeight="1">
      <c r="A14" s="109">
        <v>4</v>
      </c>
      <c r="B14" s="110"/>
      <c r="C14" s="111">
        <f t="shared" si="0"/>
        <v>0</v>
      </c>
      <c r="D14" s="110"/>
      <c r="E14" s="110"/>
      <c r="F14" s="112"/>
      <c r="G14" s="112"/>
      <c r="H14" s="110"/>
      <c r="I14" s="110"/>
      <c r="J14" s="113" t="s">
        <v>187</v>
      </c>
      <c r="K14" s="93">
        <v>1</v>
      </c>
      <c r="L14" s="94"/>
      <c r="M14" s="95"/>
      <c r="N14" s="95"/>
      <c r="O14" s="96">
        <f t="shared" si="1"/>
        <v>0</v>
      </c>
      <c r="P14" s="97"/>
      <c r="Q14" s="98">
        <f t="shared" si="2"/>
      </c>
      <c r="R14" s="337"/>
      <c r="S14" s="99"/>
      <c r="T14" s="343"/>
      <c r="U14" s="97"/>
      <c r="V14" s="98">
        <f t="shared" si="3"/>
      </c>
      <c r="W14" s="339"/>
      <c r="X14" s="118"/>
      <c r="Y14" s="119"/>
      <c r="Z14" s="120">
        <f t="shared" si="4"/>
      </c>
      <c r="AA14" s="347"/>
      <c r="AB14" s="121"/>
      <c r="AC14" s="121"/>
      <c r="AD14" s="334" t="s">
        <v>189</v>
      </c>
      <c r="AE14" s="105">
        <v>59</v>
      </c>
      <c r="AG14" s="106">
        <v>51</v>
      </c>
      <c r="AH14" s="107" t="s">
        <v>67</v>
      </c>
      <c r="AL14" s="122"/>
      <c r="AN14" s="108" t="s">
        <v>203</v>
      </c>
      <c r="AO14" s="14">
        <v>4</v>
      </c>
    </row>
    <row r="15" spans="1:41" ht="27" customHeight="1">
      <c r="A15" s="109">
        <v>5</v>
      </c>
      <c r="B15" s="110"/>
      <c r="C15" s="111">
        <f t="shared" si="0"/>
        <v>0</v>
      </c>
      <c r="D15" s="110"/>
      <c r="E15" s="110"/>
      <c r="F15" s="112"/>
      <c r="G15" s="112"/>
      <c r="H15" s="110"/>
      <c r="I15" s="110"/>
      <c r="J15" s="113" t="s">
        <v>187</v>
      </c>
      <c r="K15" s="93">
        <v>1</v>
      </c>
      <c r="L15" s="94"/>
      <c r="M15" s="95"/>
      <c r="N15" s="95"/>
      <c r="O15" s="96">
        <f t="shared" si="1"/>
        <v>0</v>
      </c>
      <c r="P15" s="97"/>
      <c r="Q15" s="98">
        <f t="shared" si="2"/>
      </c>
      <c r="R15" s="337"/>
      <c r="S15" s="99"/>
      <c r="T15" s="343"/>
      <c r="U15" s="97"/>
      <c r="V15" s="98">
        <f t="shared" si="3"/>
      </c>
      <c r="W15" s="339"/>
      <c r="X15" s="118"/>
      <c r="Y15" s="119"/>
      <c r="Z15" s="120">
        <f t="shared" si="4"/>
      </c>
      <c r="AA15" s="347"/>
      <c r="AB15" s="121"/>
      <c r="AC15" s="121"/>
      <c r="AD15" s="334" t="s">
        <v>204</v>
      </c>
      <c r="AE15" s="105">
        <v>60</v>
      </c>
      <c r="AG15" s="106">
        <v>52</v>
      </c>
      <c r="AH15" s="107" t="s">
        <v>206</v>
      </c>
      <c r="AN15" s="108" t="s">
        <v>52</v>
      </c>
      <c r="AO15" s="14">
        <v>5</v>
      </c>
    </row>
    <row r="16" spans="1:41" ht="27" customHeight="1">
      <c r="A16" s="109">
        <v>6</v>
      </c>
      <c r="B16" s="110"/>
      <c r="C16" s="111">
        <f t="shared" si="0"/>
        <v>0</v>
      </c>
      <c r="D16" s="110"/>
      <c r="E16" s="110"/>
      <c r="F16" s="112"/>
      <c r="G16" s="112"/>
      <c r="H16" s="110"/>
      <c r="I16" s="110"/>
      <c r="J16" s="113" t="s">
        <v>187</v>
      </c>
      <c r="K16" s="93">
        <v>1</v>
      </c>
      <c r="L16" s="94"/>
      <c r="M16" s="95"/>
      <c r="N16" s="95"/>
      <c r="O16" s="96">
        <f t="shared" si="1"/>
        <v>0</v>
      </c>
      <c r="P16" s="97"/>
      <c r="Q16" s="98">
        <f t="shared" si="2"/>
      </c>
      <c r="R16" s="337"/>
      <c r="S16" s="99"/>
      <c r="T16" s="343"/>
      <c r="U16" s="123"/>
      <c r="V16" s="124">
        <f t="shared" si="3"/>
      </c>
      <c r="W16" s="340"/>
      <c r="X16" s="125"/>
      <c r="Y16" s="119"/>
      <c r="Z16" s="120">
        <f t="shared" si="4"/>
      </c>
      <c r="AA16" s="347"/>
      <c r="AB16" s="121"/>
      <c r="AC16" s="121"/>
      <c r="AD16" s="334" t="s">
        <v>208</v>
      </c>
      <c r="AE16" s="105">
        <v>61</v>
      </c>
      <c r="AG16" s="106">
        <v>53</v>
      </c>
      <c r="AH16" s="107" t="s">
        <v>209</v>
      </c>
      <c r="AN16" s="108" t="s">
        <v>39</v>
      </c>
      <c r="AO16" s="14">
        <v>6</v>
      </c>
    </row>
    <row r="17" spans="1:41" ht="27" customHeight="1">
      <c r="A17" s="109">
        <v>7</v>
      </c>
      <c r="B17" s="110"/>
      <c r="C17" s="111">
        <f t="shared" si="0"/>
        <v>0</v>
      </c>
      <c r="D17" s="110"/>
      <c r="E17" s="110"/>
      <c r="F17" s="112"/>
      <c r="G17" s="112"/>
      <c r="H17" s="110"/>
      <c r="I17" s="110"/>
      <c r="J17" s="113" t="s">
        <v>187</v>
      </c>
      <c r="K17" s="93">
        <v>1</v>
      </c>
      <c r="L17" s="94"/>
      <c r="M17" s="95"/>
      <c r="N17" s="95"/>
      <c r="O17" s="96">
        <f t="shared" si="1"/>
        <v>0</v>
      </c>
      <c r="P17" s="97"/>
      <c r="Q17" s="98">
        <f t="shared" si="2"/>
      </c>
      <c r="R17" s="337"/>
      <c r="S17" s="99"/>
      <c r="T17" s="343"/>
      <c r="U17" s="123"/>
      <c r="V17" s="126">
        <f t="shared" si="3"/>
      </c>
      <c r="W17" s="340"/>
      <c r="X17" s="118"/>
      <c r="Y17" s="119"/>
      <c r="Z17" s="120">
        <f t="shared" si="4"/>
      </c>
      <c r="AA17" s="347"/>
      <c r="AB17" s="121"/>
      <c r="AC17" s="121"/>
      <c r="AD17" s="334" t="s">
        <v>210</v>
      </c>
      <c r="AE17" s="105">
        <v>64</v>
      </c>
      <c r="AG17" s="106">
        <v>54</v>
      </c>
      <c r="AH17" s="107" t="s">
        <v>211</v>
      </c>
      <c r="AN17" s="108" t="s">
        <v>212</v>
      </c>
      <c r="AO17" s="14">
        <v>7</v>
      </c>
    </row>
    <row r="18" spans="1:41" ht="27" customHeight="1">
      <c r="A18" s="109">
        <v>8</v>
      </c>
      <c r="B18" s="110"/>
      <c r="C18" s="111">
        <f t="shared" si="0"/>
        <v>0</v>
      </c>
      <c r="D18" s="110"/>
      <c r="E18" s="110"/>
      <c r="F18" s="112"/>
      <c r="G18" s="112"/>
      <c r="H18" s="110"/>
      <c r="I18" s="110"/>
      <c r="J18" s="113" t="s">
        <v>187</v>
      </c>
      <c r="K18" s="93">
        <v>1</v>
      </c>
      <c r="L18" s="94"/>
      <c r="M18" s="95"/>
      <c r="N18" s="95"/>
      <c r="O18" s="96">
        <f t="shared" si="1"/>
        <v>0</v>
      </c>
      <c r="P18" s="97"/>
      <c r="Q18" s="98">
        <f t="shared" si="2"/>
      </c>
      <c r="R18" s="337"/>
      <c r="S18" s="99"/>
      <c r="T18" s="343"/>
      <c r="U18" s="97"/>
      <c r="V18" s="127">
        <f t="shared" si="3"/>
      </c>
      <c r="W18" s="339"/>
      <c r="X18" s="125"/>
      <c r="Y18" s="119"/>
      <c r="Z18" s="120">
        <f t="shared" si="4"/>
      </c>
      <c r="AA18" s="349"/>
      <c r="AB18" s="121"/>
      <c r="AC18" s="121"/>
      <c r="AD18" s="334" t="s">
        <v>213</v>
      </c>
      <c r="AE18" s="105">
        <v>65</v>
      </c>
      <c r="AG18" s="106">
        <v>55</v>
      </c>
      <c r="AH18" s="107" t="s">
        <v>215</v>
      </c>
      <c r="AN18" s="108" t="s">
        <v>216</v>
      </c>
      <c r="AO18" s="14">
        <v>8</v>
      </c>
    </row>
    <row r="19" spans="1:41" ht="27" customHeight="1">
      <c r="A19" s="109">
        <v>9</v>
      </c>
      <c r="B19" s="110"/>
      <c r="C19" s="111">
        <f t="shared" si="0"/>
        <v>0</v>
      </c>
      <c r="D19" s="110"/>
      <c r="E19" s="110"/>
      <c r="F19" s="112"/>
      <c r="G19" s="112"/>
      <c r="H19" s="110"/>
      <c r="I19" s="110"/>
      <c r="J19" s="113" t="s">
        <v>187</v>
      </c>
      <c r="K19" s="93">
        <v>1</v>
      </c>
      <c r="L19" s="94"/>
      <c r="M19" s="95"/>
      <c r="N19" s="95"/>
      <c r="O19" s="96">
        <f t="shared" si="1"/>
        <v>0</v>
      </c>
      <c r="P19" s="97"/>
      <c r="Q19" s="98">
        <f t="shared" si="2"/>
      </c>
      <c r="R19" s="337"/>
      <c r="S19" s="99"/>
      <c r="T19" s="343"/>
      <c r="U19" s="97"/>
      <c r="V19" s="98">
        <f t="shared" si="3"/>
      </c>
      <c r="W19" s="339"/>
      <c r="X19" s="118"/>
      <c r="Y19" s="119"/>
      <c r="Z19" s="120">
        <f t="shared" si="4"/>
      </c>
      <c r="AA19" s="347"/>
      <c r="AB19" s="121"/>
      <c r="AC19" s="121"/>
      <c r="AD19" s="334" t="s">
        <v>219</v>
      </c>
      <c r="AE19" s="105">
        <v>67</v>
      </c>
      <c r="AG19" s="106">
        <v>56</v>
      </c>
      <c r="AH19" s="107" t="s">
        <v>220</v>
      </c>
      <c r="AN19" s="108" t="s">
        <v>221</v>
      </c>
      <c r="AO19" s="14">
        <v>9</v>
      </c>
    </row>
    <row r="20" spans="1:41" ht="27" customHeight="1">
      <c r="A20" s="109">
        <v>10</v>
      </c>
      <c r="B20" s="110"/>
      <c r="C20" s="111">
        <f t="shared" si="0"/>
        <v>0</v>
      </c>
      <c r="D20" s="110"/>
      <c r="E20" s="110"/>
      <c r="F20" s="112"/>
      <c r="G20" s="112"/>
      <c r="H20" s="110"/>
      <c r="I20" s="110"/>
      <c r="J20" s="113" t="s">
        <v>187</v>
      </c>
      <c r="K20" s="93">
        <v>1</v>
      </c>
      <c r="L20" s="94"/>
      <c r="M20" s="95"/>
      <c r="N20" s="95"/>
      <c r="O20" s="96">
        <f t="shared" si="1"/>
        <v>0</v>
      </c>
      <c r="P20" s="97"/>
      <c r="Q20" s="98">
        <f t="shared" si="2"/>
      </c>
      <c r="R20" s="337"/>
      <c r="S20" s="99"/>
      <c r="T20" s="343"/>
      <c r="U20" s="123"/>
      <c r="V20" s="98">
        <f t="shared" si="3"/>
      </c>
      <c r="W20" s="339"/>
      <c r="X20" s="118"/>
      <c r="Y20" s="119"/>
      <c r="Z20" s="120">
        <f t="shared" si="4"/>
      </c>
      <c r="AA20" s="347"/>
      <c r="AB20" s="121"/>
      <c r="AC20" s="121"/>
      <c r="AD20" s="334" t="s">
        <v>138</v>
      </c>
      <c r="AE20" s="105">
        <v>69</v>
      </c>
      <c r="AG20" s="106">
        <v>57</v>
      </c>
      <c r="AH20" s="107" t="s">
        <v>196</v>
      </c>
      <c r="AN20" s="108" t="s">
        <v>222</v>
      </c>
      <c r="AO20" s="14">
        <v>10</v>
      </c>
    </row>
    <row r="21" spans="1:41" ht="27" customHeight="1">
      <c r="A21" s="109">
        <v>11</v>
      </c>
      <c r="B21" s="110"/>
      <c r="C21" s="111">
        <f aca="true" t="shared" si="5" ref="C21:C30">$G$7</f>
        <v>0</v>
      </c>
      <c r="D21" s="110"/>
      <c r="E21" s="110"/>
      <c r="F21" s="112"/>
      <c r="G21" s="112"/>
      <c r="H21" s="110"/>
      <c r="I21" s="110"/>
      <c r="J21" s="113" t="s">
        <v>187</v>
      </c>
      <c r="K21" s="93">
        <v>1</v>
      </c>
      <c r="L21" s="94"/>
      <c r="M21" s="95"/>
      <c r="N21" s="95"/>
      <c r="O21" s="96">
        <f aca="true" t="shared" si="6" ref="O21:O30">$G$4</f>
        <v>0</v>
      </c>
      <c r="P21" s="97"/>
      <c r="Q21" s="98">
        <f aca="true" t="shared" si="7" ref="Q21:Q30">IF(P21="","",VLOOKUP(P21,$AD$10:$AE$25,2,))</f>
      </c>
      <c r="R21" s="337"/>
      <c r="S21" s="99"/>
      <c r="T21" s="344"/>
      <c r="U21" s="97"/>
      <c r="V21" s="98">
        <f aca="true" t="shared" si="8" ref="V21:V30">IF(U21="","",VLOOKUP(U21,$AD$10:$AE$25,2,))</f>
      </c>
      <c r="W21" s="339"/>
      <c r="X21" s="125"/>
      <c r="Y21" s="119"/>
      <c r="Z21" s="120">
        <f aca="true" t="shared" si="9" ref="Z21:Z30">IF(AB21="○",68,"")</f>
      </c>
      <c r="AA21" s="347"/>
      <c r="AB21" s="121"/>
      <c r="AC21" s="121"/>
      <c r="AD21" s="334" t="s">
        <v>223</v>
      </c>
      <c r="AE21" s="105">
        <v>70</v>
      </c>
      <c r="AG21" s="128">
        <v>58</v>
      </c>
      <c r="AH21" s="129" t="s">
        <v>224</v>
      </c>
      <c r="AN21" s="108" t="s">
        <v>225</v>
      </c>
      <c r="AO21" s="14">
        <v>11</v>
      </c>
    </row>
    <row r="22" spans="1:41" ht="27" customHeight="1">
      <c r="A22" s="109">
        <v>12</v>
      </c>
      <c r="B22" s="110"/>
      <c r="C22" s="111">
        <f t="shared" si="5"/>
        <v>0</v>
      </c>
      <c r="D22" s="110"/>
      <c r="E22" s="110"/>
      <c r="F22" s="112"/>
      <c r="G22" s="112"/>
      <c r="H22" s="110"/>
      <c r="I22" s="110"/>
      <c r="J22" s="113" t="s">
        <v>187</v>
      </c>
      <c r="K22" s="93">
        <v>1</v>
      </c>
      <c r="L22" s="94"/>
      <c r="M22" s="95"/>
      <c r="N22" s="95"/>
      <c r="O22" s="96">
        <f t="shared" si="6"/>
        <v>0</v>
      </c>
      <c r="P22" s="97"/>
      <c r="Q22" s="98">
        <f t="shared" si="7"/>
      </c>
      <c r="R22" s="337"/>
      <c r="S22" s="99"/>
      <c r="T22" s="343"/>
      <c r="U22" s="97"/>
      <c r="V22" s="98">
        <f t="shared" si="8"/>
      </c>
      <c r="W22" s="339"/>
      <c r="X22" s="118"/>
      <c r="Y22" s="119"/>
      <c r="Z22" s="120">
        <f t="shared" si="9"/>
      </c>
      <c r="AA22" s="347"/>
      <c r="AB22" s="121"/>
      <c r="AC22" s="121"/>
      <c r="AD22" s="334" t="s">
        <v>177</v>
      </c>
      <c r="AE22" s="105">
        <v>71</v>
      </c>
      <c r="AN22" s="108" t="s">
        <v>227</v>
      </c>
      <c r="AO22" s="14">
        <v>12</v>
      </c>
    </row>
    <row r="23" spans="1:41" ht="27" customHeight="1">
      <c r="A23" s="109">
        <v>13</v>
      </c>
      <c r="B23" s="110"/>
      <c r="C23" s="111">
        <f t="shared" si="5"/>
        <v>0</v>
      </c>
      <c r="D23" s="110"/>
      <c r="E23" s="110"/>
      <c r="F23" s="112"/>
      <c r="G23" s="112"/>
      <c r="H23" s="110"/>
      <c r="I23" s="110"/>
      <c r="J23" s="113" t="s">
        <v>187</v>
      </c>
      <c r="K23" s="93">
        <v>1</v>
      </c>
      <c r="L23" s="94"/>
      <c r="M23" s="95"/>
      <c r="N23" s="95"/>
      <c r="O23" s="96">
        <f t="shared" si="6"/>
        <v>0</v>
      </c>
      <c r="P23" s="97"/>
      <c r="Q23" s="98">
        <f t="shared" si="7"/>
      </c>
      <c r="R23" s="337"/>
      <c r="S23" s="99"/>
      <c r="T23" s="343"/>
      <c r="U23" s="97"/>
      <c r="V23" s="98">
        <f t="shared" si="8"/>
      </c>
      <c r="W23" s="339"/>
      <c r="X23" s="125"/>
      <c r="Y23" s="119"/>
      <c r="Z23" s="120">
        <f t="shared" si="9"/>
      </c>
      <c r="AA23" s="347"/>
      <c r="AB23" s="121"/>
      <c r="AC23" s="121"/>
      <c r="AD23" s="334" t="s">
        <v>228</v>
      </c>
      <c r="AE23" s="105">
        <v>74</v>
      </c>
      <c r="AN23" s="108" t="s">
        <v>79</v>
      </c>
      <c r="AO23" s="14">
        <v>13</v>
      </c>
    </row>
    <row r="24" spans="1:41" ht="27" customHeight="1">
      <c r="A24" s="109">
        <v>14</v>
      </c>
      <c r="B24" s="110"/>
      <c r="C24" s="111">
        <f t="shared" si="5"/>
        <v>0</v>
      </c>
      <c r="D24" s="110"/>
      <c r="E24" s="110"/>
      <c r="F24" s="112"/>
      <c r="G24" s="112"/>
      <c r="H24" s="110"/>
      <c r="I24" s="110"/>
      <c r="J24" s="113" t="s">
        <v>187</v>
      </c>
      <c r="K24" s="93">
        <v>1</v>
      </c>
      <c r="L24" s="94"/>
      <c r="M24" s="95"/>
      <c r="N24" s="95"/>
      <c r="O24" s="96">
        <f t="shared" si="6"/>
        <v>0</v>
      </c>
      <c r="P24" s="97"/>
      <c r="Q24" s="98">
        <f t="shared" si="7"/>
      </c>
      <c r="R24" s="337"/>
      <c r="S24" s="99"/>
      <c r="T24" s="343"/>
      <c r="U24" s="97"/>
      <c r="V24" s="98">
        <f t="shared" si="8"/>
      </c>
      <c r="W24" s="339"/>
      <c r="X24" s="118"/>
      <c r="Y24" s="119"/>
      <c r="Z24" s="120">
        <f t="shared" si="9"/>
      </c>
      <c r="AA24" s="348"/>
      <c r="AB24" s="121"/>
      <c r="AC24" s="121"/>
      <c r="AD24" s="334" t="s">
        <v>157</v>
      </c>
      <c r="AE24" s="105">
        <v>120</v>
      </c>
      <c r="AN24" s="108" t="s">
        <v>202</v>
      </c>
      <c r="AO24" s="14">
        <v>14</v>
      </c>
    </row>
    <row r="25" spans="1:41" ht="27" customHeight="1">
      <c r="A25" s="109">
        <v>15</v>
      </c>
      <c r="B25" s="110"/>
      <c r="C25" s="111">
        <f t="shared" si="5"/>
        <v>0</v>
      </c>
      <c r="D25" s="110"/>
      <c r="E25" s="110"/>
      <c r="F25" s="112"/>
      <c r="G25" s="112"/>
      <c r="H25" s="110"/>
      <c r="I25" s="110"/>
      <c r="J25" s="113" t="s">
        <v>187</v>
      </c>
      <c r="K25" s="93">
        <v>1</v>
      </c>
      <c r="L25" s="94"/>
      <c r="M25" s="95"/>
      <c r="N25" s="95"/>
      <c r="O25" s="96">
        <f t="shared" si="6"/>
        <v>0</v>
      </c>
      <c r="P25" s="97"/>
      <c r="Q25" s="98">
        <f t="shared" si="7"/>
      </c>
      <c r="R25" s="337"/>
      <c r="S25" s="99"/>
      <c r="T25" s="343"/>
      <c r="U25" s="97"/>
      <c r="V25" s="98">
        <f t="shared" si="8"/>
      </c>
      <c r="W25" s="339"/>
      <c r="X25" s="118"/>
      <c r="Y25" s="119"/>
      <c r="Z25" s="120">
        <f t="shared" si="9"/>
      </c>
      <c r="AA25" s="347"/>
      <c r="AB25" s="121"/>
      <c r="AC25" s="121"/>
      <c r="AD25" s="335"/>
      <c r="AE25" s="107"/>
      <c r="AN25" s="108" t="s">
        <v>230</v>
      </c>
      <c r="AO25" s="14">
        <v>15</v>
      </c>
    </row>
    <row r="26" spans="1:41" ht="27" customHeight="1">
      <c r="A26" s="109">
        <v>16</v>
      </c>
      <c r="B26" s="110"/>
      <c r="C26" s="111">
        <f t="shared" si="5"/>
        <v>0</v>
      </c>
      <c r="D26" s="110"/>
      <c r="E26" s="110"/>
      <c r="F26" s="112"/>
      <c r="G26" s="112"/>
      <c r="H26" s="110"/>
      <c r="I26" s="110"/>
      <c r="J26" s="113" t="s">
        <v>187</v>
      </c>
      <c r="K26" s="93">
        <v>1</v>
      </c>
      <c r="L26" s="94"/>
      <c r="M26" s="95"/>
      <c r="N26" s="95"/>
      <c r="O26" s="96">
        <f t="shared" si="6"/>
        <v>0</v>
      </c>
      <c r="P26" s="97"/>
      <c r="Q26" s="98">
        <f t="shared" si="7"/>
      </c>
      <c r="R26" s="337"/>
      <c r="S26" s="99"/>
      <c r="T26" s="343"/>
      <c r="U26" s="97"/>
      <c r="V26" s="98">
        <f t="shared" si="8"/>
      </c>
      <c r="W26" s="339"/>
      <c r="X26" s="125"/>
      <c r="Y26" s="119"/>
      <c r="Z26" s="120">
        <f t="shared" si="9"/>
      </c>
      <c r="AA26" s="347"/>
      <c r="AB26" s="121"/>
      <c r="AC26" s="121"/>
      <c r="AD26" s="25"/>
      <c r="AE26" s="129"/>
      <c r="AN26" s="108" t="s">
        <v>231</v>
      </c>
      <c r="AO26" s="14">
        <v>16</v>
      </c>
    </row>
    <row r="27" spans="1:41" ht="27" customHeight="1">
      <c r="A27" s="109">
        <v>17</v>
      </c>
      <c r="B27" s="110"/>
      <c r="C27" s="111">
        <f t="shared" si="5"/>
        <v>0</v>
      </c>
      <c r="D27" s="110"/>
      <c r="E27" s="110"/>
      <c r="F27" s="112"/>
      <c r="G27" s="112"/>
      <c r="H27" s="110"/>
      <c r="I27" s="110"/>
      <c r="J27" s="113" t="s">
        <v>187</v>
      </c>
      <c r="K27" s="93">
        <v>1</v>
      </c>
      <c r="L27" s="94"/>
      <c r="M27" s="95"/>
      <c r="N27" s="95"/>
      <c r="O27" s="96">
        <f t="shared" si="6"/>
        <v>0</v>
      </c>
      <c r="P27" s="97"/>
      <c r="Q27" s="98">
        <f t="shared" si="7"/>
      </c>
      <c r="R27" s="337"/>
      <c r="S27" s="99"/>
      <c r="T27" s="343"/>
      <c r="U27" s="97"/>
      <c r="V27" s="98">
        <f t="shared" si="8"/>
      </c>
      <c r="W27" s="339"/>
      <c r="X27" s="118"/>
      <c r="Y27" s="119"/>
      <c r="Z27" s="120">
        <f t="shared" si="9"/>
      </c>
      <c r="AA27" s="347"/>
      <c r="AB27" s="121"/>
      <c r="AC27" s="121"/>
      <c r="AN27" s="108" t="s">
        <v>232</v>
      </c>
      <c r="AO27" s="14">
        <v>17</v>
      </c>
    </row>
    <row r="28" spans="1:41" ht="27" customHeight="1">
      <c r="A28" s="109">
        <v>18</v>
      </c>
      <c r="B28" s="110"/>
      <c r="C28" s="111">
        <f t="shared" si="5"/>
        <v>0</v>
      </c>
      <c r="D28" s="110"/>
      <c r="E28" s="110"/>
      <c r="F28" s="112"/>
      <c r="G28" s="112"/>
      <c r="H28" s="110"/>
      <c r="I28" s="110"/>
      <c r="J28" s="113" t="s">
        <v>187</v>
      </c>
      <c r="K28" s="93">
        <v>1</v>
      </c>
      <c r="L28" s="94"/>
      <c r="M28" s="95"/>
      <c r="N28" s="95"/>
      <c r="O28" s="96">
        <f t="shared" si="6"/>
        <v>0</v>
      </c>
      <c r="P28" s="97"/>
      <c r="Q28" s="98">
        <f t="shared" si="7"/>
      </c>
      <c r="R28" s="337"/>
      <c r="S28" s="99"/>
      <c r="T28" s="345"/>
      <c r="U28" s="97"/>
      <c r="V28" s="98">
        <f t="shared" si="8"/>
      </c>
      <c r="W28" s="339"/>
      <c r="X28" s="125"/>
      <c r="Y28" s="119"/>
      <c r="Z28" s="120">
        <f t="shared" si="9"/>
      </c>
      <c r="AA28" s="348"/>
      <c r="AB28" s="121"/>
      <c r="AC28" s="121"/>
      <c r="AN28" s="108" t="s">
        <v>233</v>
      </c>
      <c r="AO28" s="14">
        <v>18</v>
      </c>
    </row>
    <row r="29" spans="1:41" ht="27" customHeight="1">
      <c r="A29" s="109">
        <v>19</v>
      </c>
      <c r="B29" s="110"/>
      <c r="C29" s="111">
        <f t="shared" si="5"/>
        <v>0</v>
      </c>
      <c r="D29" s="110"/>
      <c r="E29" s="110"/>
      <c r="F29" s="112"/>
      <c r="G29" s="112"/>
      <c r="H29" s="110"/>
      <c r="I29" s="110"/>
      <c r="J29" s="113" t="s">
        <v>187</v>
      </c>
      <c r="K29" s="93">
        <v>1</v>
      </c>
      <c r="L29" s="94"/>
      <c r="M29" s="95"/>
      <c r="N29" s="95"/>
      <c r="O29" s="96">
        <f t="shared" si="6"/>
        <v>0</v>
      </c>
      <c r="P29" s="97"/>
      <c r="Q29" s="98">
        <f t="shared" si="7"/>
      </c>
      <c r="R29" s="337"/>
      <c r="S29" s="99"/>
      <c r="T29" s="345"/>
      <c r="U29" s="97"/>
      <c r="V29" s="98">
        <f t="shared" si="8"/>
      </c>
      <c r="W29" s="339"/>
      <c r="X29" s="118"/>
      <c r="Y29" s="119"/>
      <c r="Z29" s="120">
        <f t="shared" si="9"/>
      </c>
      <c r="AA29" s="347"/>
      <c r="AB29" s="121"/>
      <c r="AC29" s="121"/>
      <c r="AN29" s="108" t="s">
        <v>198</v>
      </c>
      <c r="AO29" s="14">
        <v>19</v>
      </c>
    </row>
    <row r="30" spans="1:41" ht="27" customHeight="1">
      <c r="A30" s="109">
        <v>20</v>
      </c>
      <c r="B30" s="110"/>
      <c r="C30" s="111">
        <f t="shared" si="5"/>
        <v>0</v>
      </c>
      <c r="D30" s="110"/>
      <c r="E30" s="110"/>
      <c r="F30" s="112"/>
      <c r="G30" s="112"/>
      <c r="H30" s="110"/>
      <c r="I30" s="110"/>
      <c r="J30" s="113" t="s">
        <v>187</v>
      </c>
      <c r="K30" s="93">
        <v>1</v>
      </c>
      <c r="L30" s="94"/>
      <c r="M30" s="95"/>
      <c r="N30" s="95"/>
      <c r="O30" s="96">
        <f t="shared" si="6"/>
        <v>0</v>
      </c>
      <c r="P30" s="97"/>
      <c r="Q30" s="98">
        <f t="shared" si="7"/>
      </c>
      <c r="R30" s="337"/>
      <c r="S30" s="99"/>
      <c r="T30" s="345"/>
      <c r="U30" s="97"/>
      <c r="V30" s="98">
        <f t="shared" si="8"/>
      </c>
      <c r="W30" s="339"/>
      <c r="X30" s="118"/>
      <c r="Y30" s="119"/>
      <c r="Z30" s="120">
        <f t="shared" si="9"/>
      </c>
      <c r="AA30" s="350">
        <f>IF(Z30="","",$G$33)</f>
      </c>
      <c r="AB30" s="121"/>
      <c r="AC30" s="121"/>
      <c r="AN30" s="108" t="s">
        <v>234</v>
      </c>
      <c r="AO30" s="14">
        <v>20</v>
      </c>
    </row>
    <row r="31" spans="40:41" ht="17.25" customHeight="1">
      <c r="AN31" s="132" t="s">
        <v>236</v>
      </c>
      <c r="AO31" s="14">
        <v>21</v>
      </c>
    </row>
    <row r="32" spans="5:28" ht="17.25" customHeight="1">
      <c r="E32" s="133"/>
      <c r="F32" s="395" t="s">
        <v>238</v>
      </c>
      <c r="G32" s="134" t="s">
        <v>62</v>
      </c>
      <c r="H32" s="135"/>
      <c r="I32" s="135"/>
      <c r="M32" s="396" t="s">
        <v>239</v>
      </c>
      <c r="N32" s="396"/>
      <c r="O32" s="137"/>
      <c r="P32" s="138" t="s">
        <v>240</v>
      </c>
      <c r="Q32" s="139"/>
      <c r="R32" s="397" t="s">
        <v>241</v>
      </c>
      <c r="S32" s="398"/>
      <c r="T32" s="140"/>
      <c r="U32" s="141" t="s">
        <v>10</v>
      </c>
      <c r="V32" s="142"/>
      <c r="W32" s="136" t="s">
        <v>169</v>
      </c>
      <c r="X32" s="396" t="s">
        <v>242</v>
      </c>
      <c r="Y32" s="396"/>
      <c r="Z32" s="396"/>
      <c r="AA32" s="396"/>
      <c r="AB32" s="396"/>
    </row>
    <row r="33" spans="5:28" ht="27" customHeight="1">
      <c r="E33" s="133"/>
      <c r="F33" s="396"/>
      <c r="G33" s="143">
        <v>36.55</v>
      </c>
      <c r="H33" s="135"/>
      <c r="I33" s="135"/>
      <c r="M33" s="396" t="s">
        <v>243</v>
      </c>
      <c r="N33" s="396"/>
      <c r="O33" s="144"/>
      <c r="P33" s="145">
        <v>400</v>
      </c>
      <c r="Q33" s="146"/>
      <c r="R33" s="399">
        <v>1500</v>
      </c>
      <c r="S33" s="400"/>
      <c r="T33" s="147"/>
      <c r="U33" s="148">
        <f>SUM(P33:S33)</f>
        <v>1900</v>
      </c>
      <c r="V33" s="62"/>
      <c r="W33" s="134">
        <f>COUNTA(P11:P30)-W34</f>
        <v>0</v>
      </c>
      <c r="X33" s="401">
        <f>IF(W33="","",U33*W33)</f>
        <v>0</v>
      </c>
      <c r="Y33" s="401"/>
      <c r="Z33" s="401"/>
      <c r="AA33" s="401"/>
      <c r="AB33" s="401"/>
    </row>
    <row r="34" spans="13:28" ht="27" customHeight="1">
      <c r="M34" s="396" t="s">
        <v>149</v>
      </c>
      <c r="N34" s="396"/>
      <c r="O34" s="144"/>
      <c r="P34" s="145">
        <v>400</v>
      </c>
      <c r="Q34" s="146"/>
      <c r="R34" s="399">
        <v>2500</v>
      </c>
      <c r="S34" s="400"/>
      <c r="T34" s="147"/>
      <c r="U34" s="148">
        <f>SUM(P34:S34)</f>
        <v>2900</v>
      </c>
      <c r="V34" s="62"/>
      <c r="W34" s="134">
        <f>COUNTA(U11:U30)</f>
        <v>0</v>
      </c>
      <c r="X34" s="401">
        <f>IF(W34="","",U34*W34)</f>
        <v>0</v>
      </c>
      <c r="Y34" s="401"/>
      <c r="Z34" s="401"/>
      <c r="AA34" s="401"/>
      <c r="AB34" s="401"/>
    </row>
    <row r="35" spans="13:28" ht="27" customHeight="1">
      <c r="M35" s="396" t="s">
        <v>205</v>
      </c>
      <c r="N35" s="396"/>
      <c r="O35" s="144"/>
      <c r="P35" s="145">
        <v>400</v>
      </c>
      <c r="Q35" s="146"/>
      <c r="R35" s="402"/>
      <c r="S35" s="403"/>
      <c r="T35" s="147"/>
      <c r="U35" s="148">
        <f>SUM(P35:S35)</f>
        <v>400</v>
      </c>
      <c r="V35" s="62"/>
      <c r="W35" s="134">
        <f>COUNTA(F11:F30)-W33-W34</f>
        <v>0</v>
      </c>
      <c r="X35" s="401">
        <f>IF(W35="","",U35*W35)</f>
        <v>0</v>
      </c>
      <c r="Y35" s="401"/>
      <c r="Z35" s="401"/>
      <c r="AA35" s="401"/>
      <c r="AB35" s="401"/>
    </row>
    <row r="36" spans="13:28" ht="27" customHeight="1">
      <c r="M36" s="396" t="s">
        <v>244</v>
      </c>
      <c r="N36" s="396"/>
      <c r="O36" s="144"/>
      <c r="P36" s="149"/>
      <c r="Q36" s="146"/>
      <c r="R36" s="399">
        <v>2500</v>
      </c>
      <c r="S36" s="400"/>
      <c r="T36" s="147"/>
      <c r="U36" s="148">
        <f>SUM(P36:S36)</f>
        <v>2500</v>
      </c>
      <c r="V36" s="62"/>
      <c r="W36" s="134">
        <f>IF(COUNTA(AB11:AB30)=0,0,1)</f>
        <v>0</v>
      </c>
      <c r="X36" s="401">
        <f>IF(W36="","",U36*W36)</f>
        <v>0</v>
      </c>
      <c r="Y36" s="401"/>
      <c r="Z36" s="401"/>
      <c r="AA36" s="401"/>
      <c r="AB36" s="401"/>
    </row>
    <row r="37" spans="14:28" ht="27" customHeight="1">
      <c r="N37" s="150" t="s">
        <v>246</v>
      </c>
      <c r="O37" s="151"/>
      <c r="P37" s="151" t="e">
        <f>P33*W37</f>
        <v>#VALUE!</v>
      </c>
      <c r="Q37" s="150"/>
      <c r="R37" s="404" t="e">
        <f>X37-P37</f>
        <v>#VALUE!</v>
      </c>
      <c r="S37" s="405"/>
      <c r="T37" s="152"/>
      <c r="U37" s="153" t="s">
        <v>246</v>
      </c>
      <c r="W37" s="134">
        <f>IF(G7="","",SUM(W33:W35))</f>
      </c>
      <c r="X37" s="406">
        <f>IF(W37="","",SUM(X33:AB36))</f>
      </c>
      <c r="Y37" s="406"/>
      <c r="Z37" s="406"/>
      <c r="AA37" s="406"/>
      <c r="AB37" s="406"/>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sheet="1" selectLockedCells="1"/>
  <mergeCells count="23">
    <mergeCell ref="R37:S37"/>
    <mergeCell ref="X37:AB37"/>
    <mergeCell ref="R33:S33"/>
    <mergeCell ref="X33:AB33"/>
    <mergeCell ref="M34:N34"/>
    <mergeCell ref="R34:S34"/>
    <mergeCell ref="X34:AB34"/>
    <mergeCell ref="M36:N36"/>
    <mergeCell ref="R36:S36"/>
    <mergeCell ref="X36:AB36"/>
    <mergeCell ref="M35:N35"/>
    <mergeCell ref="R35:S35"/>
    <mergeCell ref="X35:AB35"/>
    <mergeCell ref="F1:X1"/>
    <mergeCell ref="S3:W3"/>
    <mergeCell ref="S4:X4"/>
    <mergeCell ref="S5:X5"/>
    <mergeCell ref="S6:X6"/>
    <mergeCell ref="F32:F33"/>
    <mergeCell ref="M32:N32"/>
    <mergeCell ref="R32:S32"/>
    <mergeCell ref="X32:AB32"/>
    <mergeCell ref="M33:N33"/>
  </mergeCells>
  <conditionalFormatting sqref="S11">
    <cfRule type="expression" priority="3" dxfId="8" stopIfTrue="1">
      <formula>$Q11=71</formula>
    </cfRule>
    <cfRule type="expression" priority="4" dxfId="8" stopIfTrue="1">
      <formula>$Q11=67</formula>
    </cfRule>
    <cfRule type="expression" priority="5" dxfId="8" stopIfTrue="1">
      <formula>$Q11&lt;60</formula>
    </cfRule>
  </conditionalFormatting>
  <conditionalFormatting sqref="S12:S30">
    <cfRule type="expression" priority="6" dxfId="8" stopIfTrue="1">
      <formula>$Q12=71</formula>
    </cfRule>
    <cfRule type="expression" priority="7" dxfId="8" stopIfTrue="1">
      <formula>$Q12=67</formula>
    </cfRule>
    <cfRule type="expression" priority="8" dxfId="8" stopIfTrue="1">
      <formula>$Q12&lt;60</formula>
    </cfRule>
  </conditionalFormatting>
  <conditionalFormatting sqref="X11">
    <cfRule type="expression" priority="9" dxfId="8" stopIfTrue="1">
      <formula>$V11=71</formula>
    </cfRule>
    <cfRule type="expression" priority="10" dxfId="8" stopIfTrue="1">
      <formula>$V11=67</formula>
    </cfRule>
    <cfRule type="expression" priority="11" dxfId="8" stopIfTrue="1">
      <formula>$V11&lt;60</formula>
    </cfRule>
  </conditionalFormatting>
  <conditionalFormatting sqref="X12:X30">
    <cfRule type="expression" priority="12" dxfId="8" stopIfTrue="1">
      <formula>$V12=71</formula>
    </cfRule>
    <cfRule type="expression" priority="13" dxfId="8" stopIfTrue="1">
      <formula>$V12=67</formula>
    </cfRule>
    <cfRule type="expression" priority="14" dxfId="8" stopIfTrue="1">
      <formula>$V12&lt;60</formula>
    </cfRule>
  </conditionalFormatting>
  <conditionalFormatting sqref="AC13:AC30">
    <cfRule type="expression" priority="1" dxfId="21" stopIfTrue="1">
      <formula>FIND("100mH",P13)</formula>
    </cfRule>
  </conditionalFormatting>
  <dataValidations count="15">
    <dataValidation allowBlank="1" showInputMessage="1" showErrorMessage="1" imeMode="halfAlpha" sqref="B11:B30 R11:R30 E11:E30 W11:W30 AA29:AA30"/>
    <dataValidation allowBlank="1" showInputMessage="1" showErrorMessage="1" imeMode="halfKatakana" sqref="G6 G11:I30"/>
    <dataValidation type="whole" allowBlank="1" showInputMessage="1" showErrorMessage="1" imeMode="halfAlpha" sqref="M11:M30">
      <formula1>1900</formula1>
      <formula2>2100</formula2>
    </dataValidation>
    <dataValidation type="whole" allowBlank="1" showInputMessage="1" showErrorMessage="1" imeMode="halfAlpha" sqref="N11:N30">
      <formula1>101</formula1>
      <formula2>1231</formula2>
    </dataValidation>
    <dataValidation type="list" allowBlank="1" showInputMessage="1" showErrorMessage="1" sqref="AB11:AB30">
      <formula1>$AL$10:$AL$11</formula1>
    </dataValidation>
    <dataValidation type="list" showInputMessage="1" showErrorMessage="1" sqref="P11:P30 U11:U30">
      <formula1>$AD$10:$AD$24</formula1>
    </dataValidation>
    <dataValidation showInputMessage="1" showErrorMessage="1" sqref="G33"/>
    <dataValidation type="list" showInputMessage="1" showErrorMessage="1" sqref="H33:I33">
      <formula1>#REF!</formula1>
    </dataValidation>
    <dataValidation type="list" allowBlank="1" showInputMessage="1" showErrorMessage="1" sqref="L11:L30">
      <formula1>$AJ$10:$AJ$13</formula1>
    </dataValidation>
    <dataValidation type="list" allowBlank="1" showInputMessage="1" showErrorMessage="1" sqref="G5">
      <formula1>$AN$10:$AN$31</formula1>
    </dataValidation>
    <dataValidation type="list" allowBlank="1" showInputMessage="1" showErrorMessage="1" sqref="G4">
      <formula1>$AH$11:$AH$21</formula1>
    </dataValidation>
    <dataValidation type="list" allowBlank="1" showInputMessage="1" showErrorMessage="1" sqref="AA10 T10 T12:T30">
      <formula1>$AP$12:$AP$13</formula1>
    </dataValidation>
    <dataValidation type="list" allowBlank="1" showInputMessage="1" showErrorMessage="1" prompt="４種は、標準のみです。&#10;" sqref="AA11:AA28">
      <formula1>$AP$12:$AP$13</formula1>
    </dataValidation>
    <dataValidation type="list" allowBlank="1" showInputMessage="1" showErrorMessage="1" sqref="T11">
      <formula1>$AP$12:$AP$13</formula1>
    </dataValidation>
    <dataValidation type="list" allowBlank="1" showInputMessage="1" showErrorMessage="1" sqref="AC11:AC30">
      <formula1>$AQ$10:$AQ$11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72"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K48"/>
  <sheetViews>
    <sheetView view="pageBreakPreview" zoomScaleSheetLayoutView="100" zoomScalePageLayoutView="0" workbookViewId="0" topLeftCell="A1">
      <selection activeCell="C11" sqref="C11"/>
    </sheetView>
  </sheetViews>
  <sheetFormatPr defaultColWidth="9.00390625" defaultRowHeight="13.5"/>
  <cols>
    <col min="1" max="1" width="5.125" style="154" customWidth="1"/>
    <col min="2" max="2" width="4.25390625" style="154" customWidth="1"/>
    <col min="3" max="3" width="20.625" style="154" customWidth="1"/>
    <col min="4" max="4" width="3.375" style="154" customWidth="1"/>
    <col min="5" max="6" width="7.875" style="154" customWidth="1"/>
    <col min="7" max="7" width="9.375" style="154" customWidth="1"/>
    <col min="8" max="8" width="5.00390625" style="154" customWidth="1"/>
    <col min="9" max="9" width="4.75390625" style="154" customWidth="1"/>
    <col min="10" max="10" width="13.25390625" style="154" customWidth="1"/>
    <col min="11" max="12" width="13.375" style="154" customWidth="1"/>
    <col min="13" max="13" width="9.00390625" style="154" bestFit="1" customWidth="1"/>
    <col min="14" max="16384" width="9.00390625" style="154" customWidth="1"/>
  </cols>
  <sheetData>
    <row r="1" spans="1:10" ht="22.5" customHeight="1">
      <c r="A1" s="155" t="s">
        <v>248</v>
      </c>
      <c r="B1" s="156"/>
      <c r="C1" s="156" t="s">
        <v>162</v>
      </c>
      <c r="D1" s="155"/>
      <c r="E1" s="155"/>
      <c r="F1" s="155"/>
      <c r="G1" s="155"/>
      <c r="H1" s="155"/>
      <c r="I1" s="155"/>
      <c r="J1" s="155"/>
    </row>
    <row r="2" spans="1:10" ht="12" customHeight="1">
      <c r="A2" s="157" t="s">
        <v>2</v>
      </c>
      <c r="B2" s="157"/>
      <c r="C2" s="158" t="s">
        <v>249</v>
      </c>
      <c r="D2" s="159" t="s">
        <v>175</v>
      </c>
      <c r="E2" s="407" t="s">
        <v>235</v>
      </c>
      <c r="F2" s="407"/>
      <c r="G2" s="407" t="s">
        <v>90</v>
      </c>
      <c r="H2" s="407"/>
      <c r="I2" s="407" t="s">
        <v>250</v>
      </c>
      <c r="J2" s="407"/>
    </row>
    <row r="3" spans="1:10" ht="26.25" customHeight="1">
      <c r="A3" s="160" t="s">
        <v>251</v>
      </c>
      <c r="B3" s="161"/>
      <c r="C3" s="162" t="s">
        <v>94</v>
      </c>
      <c r="D3" s="163">
        <v>2</v>
      </c>
      <c r="E3" s="407" t="s">
        <v>46</v>
      </c>
      <c r="F3" s="407"/>
      <c r="G3" s="407" t="s">
        <v>252</v>
      </c>
      <c r="H3" s="407"/>
      <c r="I3" s="407" t="s">
        <v>45</v>
      </c>
      <c r="J3" s="407"/>
    </row>
    <row r="4" spans="1:11" ht="21" customHeight="1">
      <c r="A4" s="408"/>
      <c r="B4" s="409"/>
      <c r="C4" s="410"/>
      <c r="D4" s="411" t="s">
        <v>9</v>
      </c>
      <c r="E4" s="164" t="s">
        <v>253</v>
      </c>
      <c r="F4" s="165" t="s">
        <v>254</v>
      </c>
      <c r="G4" s="166">
        <v>1.2</v>
      </c>
      <c r="H4" s="412">
        <f>IF(F4="","",IF(F4="記録無",0,IF(VALUE(F4)&gt;28.09,0,INT(5.74352*(28.5-VALUE(F4))^1.92))))</f>
        <v>695</v>
      </c>
      <c r="I4" s="413"/>
      <c r="J4" s="164" t="s">
        <v>76</v>
      </c>
      <c r="K4" s="154" t="s">
        <v>255</v>
      </c>
    </row>
    <row r="5" spans="1:11" ht="21" customHeight="1">
      <c r="A5" s="167"/>
      <c r="B5" s="414"/>
      <c r="C5" s="415"/>
      <c r="D5" s="411"/>
      <c r="E5" s="164" t="s">
        <v>108</v>
      </c>
      <c r="F5" s="416" t="s">
        <v>256</v>
      </c>
      <c r="G5" s="416"/>
      <c r="H5" s="412">
        <f>IF(F5="","",IF(F5="記録無",0,IF(VALUE(F5)&lt;1.53,0,INT(51.39*(VALUE(F5)-1.5)^1.05))))</f>
        <v>518</v>
      </c>
      <c r="I5" s="413"/>
      <c r="J5" s="417">
        <f>SUM(H4:I7)</f>
        <v>2069</v>
      </c>
      <c r="K5" s="154" t="s">
        <v>257</v>
      </c>
    </row>
    <row r="6" spans="1:11" ht="21" customHeight="1">
      <c r="A6" s="167"/>
      <c r="B6" s="414"/>
      <c r="C6" s="415"/>
      <c r="D6" s="411"/>
      <c r="E6" s="164" t="s">
        <v>258</v>
      </c>
      <c r="F6" s="416" t="s">
        <v>111</v>
      </c>
      <c r="G6" s="416"/>
      <c r="H6" s="412">
        <f>IF(F6="","",IF(F6="記録無",0,IF(VALUE(F6)&lt;0.77,0,INT(0.8465*(VALUE(F6)*100-75)^1.42))))</f>
        <v>480</v>
      </c>
      <c r="I6" s="413"/>
      <c r="J6" s="418"/>
      <c r="K6" s="154" t="s">
        <v>214</v>
      </c>
    </row>
    <row r="7" spans="1:11" ht="21" customHeight="1">
      <c r="A7" s="167"/>
      <c r="B7" s="414"/>
      <c r="C7" s="415"/>
      <c r="D7" s="411"/>
      <c r="E7" s="164" t="s">
        <v>259</v>
      </c>
      <c r="F7" s="416" t="s">
        <v>260</v>
      </c>
      <c r="G7" s="416"/>
      <c r="H7" s="412">
        <f>IF(F7="","",IF(F7="記録無",0,IF(VALUE(F7)&gt;81.21,0,INT(1.53775*(82-VALUE(F7))^1.81))))</f>
        <v>376</v>
      </c>
      <c r="I7" s="413"/>
      <c r="J7" s="419"/>
      <c r="K7" s="154" t="s">
        <v>200</v>
      </c>
    </row>
    <row r="8" spans="1:10" ht="11.25" customHeight="1">
      <c r="A8" s="168"/>
      <c r="B8" s="168"/>
      <c r="C8" s="168"/>
      <c r="D8" s="168"/>
      <c r="E8" s="168"/>
      <c r="F8" s="168"/>
      <c r="G8" s="168"/>
      <c r="H8" s="168"/>
      <c r="I8" s="168"/>
      <c r="J8" s="168"/>
    </row>
    <row r="9" spans="1:10" ht="22.5" customHeight="1">
      <c r="A9" s="169" t="s">
        <v>248</v>
      </c>
      <c r="B9" s="170"/>
      <c r="C9" s="170" t="s">
        <v>162</v>
      </c>
      <c r="D9" s="169"/>
      <c r="E9" s="169"/>
      <c r="F9" s="169"/>
      <c r="G9" s="169"/>
      <c r="H9" s="169"/>
      <c r="I9" s="169"/>
      <c r="J9" s="169"/>
    </row>
    <row r="10" spans="1:10" ht="12" customHeight="1">
      <c r="A10" s="171" t="s">
        <v>2</v>
      </c>
      <c r="B10" s="171"/>
      <c r="C10" s="172"/>
      <c r="D10" s="173" t="s">
        <v>175</v>
      </c>
      <c r="E10" s="420" t="s">
        <v>235</v>
      </c>
      <c r="F10" s="420"/>
      <c r="G10" s="420" t="s">
        <v>90</v>
      </c>
      <c r="H10" s="420"/>
      <c r="I10" s="420" t="s">
        <v>250</v>
      </c>
      <c r="J10" s="420"/>
    </row>
    <row r="11" spans="1:10" ht="26.25" customHeight="1">
      <c r="A11" s="174" t="s">
        <v>251</v>
      </c>
      <c r="B11" s="175"/>
      <c r="C11" s="176"/>
      <c r="D11" s="177"/>
      <c r="E11" s="420">
        <f>'男子申込(様式1-1)'!$G$5</f>
        <v>0</v>
      </c>
      <c r="F11" s="420"/>
      <c r="G11" s="421">
        <f>'男子申込(様式1-1)'!$G$3</f>
        <v>0</v>
      </c>
      <c r="H11" s="421"/>
      <c r="I11" s="420">
        <f>'男子申込(様式1-1)'!$G$7</f>
        <v>0</v>
      </c>
      <c r="J11" s="420"/>
    </row>
    <row r="12" spans="1:11" ht="21" customHeight="1">
      <c r="A12" s="422"/>
      <c r="B12" s="422"/>
      <c r="C12" s="423"/>
      <c r="D12" s="424" t="s">
        <v>9</v>
      </c>
      <c r="E12" s="178" t="s">
        <v>253</v>
      </c>
      <c r="F12" s="179"/>
      <c r="G12" s="180"/>
      <c r="H12" s="412">
        <f>IF(F12="","",IF(F12="記録無",0,IF(VALUE(F12)&gt;28.09,0,INT(5.74352*(28.5-VALUE(F12))^1.92))))</f>
      </c>
      <c r="I12" s="413"/>
      <c r="J12" s="178" t="s">
        <v>76</v>
      </c>
      <c r="K12" s="154" t="s">
        <v>255</v>
      </c>
    </row>
    <row r="13" spans="1:11" ht="21" customHeight="1">
      <c r="A13" s="181"/>
      <c r="B13" s="425"/>
      <c r="C13" s="426"/>
      <c r="D13" s="424"/>
      <c r="E13" s="178" t="s">
        <v>108</v>
      </c>
      <c r="F13" s="427"/>
      <c r="G13" s="427"/>
      <c r="H13" s="412">
        <f>IF(F13="","",IF(F13="記録無",0,IF(VALUE(F13)&lt;1.53,0,INT(51.39*(VALUE(F13)-1.5)^1.05))))</f>
      </c>
      <c r="I13" s="413"/>
      <c r="J13" s="417">
        <f>SUM(H12:I15)</f>
        <v>0</v>
      </c>
      <c r="K13" s="154" t="s">
        <v>257</v>
      </c>
    </row>
    <row r="14" spans="1:11" ht="21" customHeight="1">
      <c r="A14" s="181"/>
      <c r="B14" s="425"/>
      <c r="C14" s="426"/>
      <c r="D14" s="424"/>
      <c r="E14" s="178" t="s">
        <v>258</v>
      </c>
      <c r="F14" s="427"/>
      <c r="G14" s="427"/>
      <c r="H14" s="412">
        <f>IF(F14="","",IF(F14="記録無",0,IF(VALUE(F14)&lt;0.77,0,INT(0.8465*(VALUE(F14)*100-75)^1.42))))</f>
      </c>
      <c r="I14" s="413"/>
      <c r="J14" s="418"/>
      <c r="K14" s="154" t="s">
        <v>214</v>
      </c>
    </row>
    <row r="15" spans="1:11" ht="21" customHeight="1">
      <c r="A15" s="181"/>
      <c r="B15" s="425"/>
      <c r="C15" s="426"/>
      <c r="D15" s="424"/>
      <c r="E15" s="178" t="s">
        <v>259</v>
      </c>
      <c r="F15" s="427"/>
      <c r="G15" s="427"/>
      <c r="H15" s="412">
        <f>IF(F15="","",IF(F15="記録無",0,IF(VALUE(F15)&gt;81.21,0,INT(1.53775*(82-VALUE(F15))^1.81))))</f>
      </c>
      <c r="I15" s="413"/>
      <c r="J15" s="419"/>
      <c r="K15" s="154" t="s">
        <v>200</v>
      </c>
    </row>
    <row r="16" spans="1:10" ht="11.25" customHeight="1">
      <c r="A16" s="182"/>
      <c r="B16" s="182"/>
      <c r="C16" s="182"/>
      <c r="D16" s="182"/>
      <c r="E16" s="182"/>
      <c r="F16" s="182"/>
      <c r="G16" s="182"/>
      <c r="H16" s="182"/>
      <c r="I16" s="182"/>
      <c r="J16" s="182"/>
    </row>
    <row r="17" spans="1:10" ht="22.5" customHeight="1">
      <c r="A17" s="169" t="s">
        <v>248</v>
      </c>
      <c r="B17" s="170"/>
      <c r="C17" s="170" t="s">
        <v>162</v>
      </c>
      <c r="D17" s="169"/>
      <c r="E17" s="169"/>
      <c r="F17" s="169"/>
      <c r="G17" s="169"/>
      <c r="H17" s="169"/>
      <c r="I17" s="169"/>
      <c r="J17" s="169"/>
    </row>
    <row r="18" spans="1:10" ht="12" customHeight="1">
      <c r="A18" s="171" t="s">
        <v>2</v>
      </c>
      <c r="B18" s="171"/>
      <c r="C18" s="172"/>
      <c r="D18" s="173" t="s">
        <v>175</v>
      </c>
      <c r="E18" s="420" t="s">
        <v>235</v>
      </c>
      <c r="F18" s="420"/>
      <c r="G18" s="420" t="s">
        <v>90</v>
      </c>
      <c r="H18" s="420"/>
      <c r="I18" s="420" t="s">
        <v>250</v>
      </c>
      <c r="J18" s="420"/>
    </row>
    <row r="19" spans="1:10" ht="26.25" customHeight="1">
      <c r="A19" s="174" t="s">
        <v>251</v>
      </c>
      <c r="B19" s="175"/>
      <c r="C19" s="176"/>
      <c r="D19" s="177"/>
      <c r="E19" s="420">
        <f>'男子申込(様式1-1)'!$G$5</f>
        <v>0</v>
      </c>
      <c r="F19" s="420"/>
      <c r="G19" s="420">
        <f>'男子申込(様式1-1)'!$G$3</f>
        <v>0</v>
      </c>
      <c r="H19" s="420"/>
      <c r="I19" s="420">
        <f>'男子申込(様式1-1)'!$G$7</f>
        <v>0</v>
      </c>
      <c r="J19" s="420"/>
    </row>
    <row r="20" spans="1:11" ht="21" customHeight="1">
      <c r="A20" s="422"/>
      <c r="B20" s="422"/>
      <c r="C20" s="423"/>
      <c r="D20" s="424" t="s">
        <v>9</v>
      </c>
      <c r="E20" s="178" t="s">
        <v>253</v>
      </c>
      <c r="F20" s="179"/>
      <c r="G20" s="180"/>
      <c r="H20" s="412">
        <f>IF(F20="","",IF(F20="記録無",0,IF(VALUE(F20)&gt;28.09,0,INT(5.74352*(28.5-VALUE(F20))^1.92))))</f>
      </c>
      <c r="I20" s="413"/>
      <c r="J20" s="178" t="s">
        <v>76</v>
      </c>
      <c r="K20" s="154" t="s">
        <v>255</v>
      </c>
    </row>
    <row r="21" spans="1:11" ht="21" customHeight="1">
      <c r="A21" s="181"/>
      <c r="B21" s="425"/>
      <c r="C21" s="426"/>
      <c r="D21" s="424"/>
      <c r="E21" s="178" t="s">
        <v>108</v>
      </c>
      <c r="F21" s="427"/>
      <c r="G21" s="427"/>
      <c r="H21" s="412">
        <f>IF(F21="","",IF(F21="記録無",0,IF(VALUE(F21)&lt;1.53,0,INT(51.39*(VALUE(F21)-1.5)^1.05))))</f>
      </c>
      <c r="I21" s="413"/>
      <c r="J21" s="417">
        <f>SUM(H20:I23)</f>
        <v>0</v>
      </c>
      <c r="K21" s="154" t="s">
        <v>257</v>
      </c>
    </row>
    <row r="22" spans="1:11" ht="21" customHeight="1">
      <c r="A22" s="181"/>
      <c r="B22" s="425"/>
      <c r="C22" s="426"/>
      <c r="D22" s="424"/>
      <c r="E22" s="178" t="s">
        <v>258</v>
      </c>
      <c r="F22" s="427"/>
      <c r="G22" s="427"/>
      <c r="H22" s="412">
        <f>IF(F22="","",IF(F22="記録無",0,IF(VALUE(F22)&lt;0.77,0,INT(0.8465*(VALUE(F22)*100-75)^1.42))))</f>
      </c>
      <c r="I22" s="413"/>
      <c r="J22" s="418"/>
      <c r="K22" s="154" t="s">
        <v>214</v>
      </c>
    </row>
    <row r="23" spans="1:11" ht="21" customHeight="1">
      <c r="A23" s="181"/>
      <c r="B23" s="425"/>
      <c r="C23" s="426"/>
      <c r="D23" s="424"/>
      <c r="E23" s="178" t="s">
        <v>259</v>
      </c>
      <c r="F23" s="427"/>
      <c r="G23" s="427"/>
      <c r="H23" s="412">
        <f>IF(F23="","",IF(F23="記録無",0,IF(VALUE(F23)&gt;81.21,0,INT(1.53775*(82-VALUE(F23))^1.81))))</f>
      </c>
      <c r="I23" s="413"/>
      <c r="J23" s="419"/>
      <c r="K23" s="154" t="s">
        <v>200</v>
      </c>
    </row>
    <row r="24" spans="1:10" ht="11.25" customHeight="1">
      <c r="A24" s="182"/>
      <c r="B24" s="182"/>
      <c r="C24" s="182"/>
      <c r="D24" s="182"/>
      <c r="E24" s="182"/>
      <c r="F24" s="182"/>
      <c r="G24" s="182"/>
      <c r="H24" s="182"/>
      <c r="I24" s="182"/>
      <c r="J24" s="182"/>
    </row>
    <row r="25" spans="1:10" ht="22.5" customHeight="1">
      <c r="A25" s="169" t="s">
        <v>248</v>
      </c>
      <c r="B25" s="170"/>
      <c r="C25" s="170" t="s">
        <v>162</v>
      </c>
      <c r="D25" s="169"/>
      <c r="E25" s="169"/>
      <c r="F25" s="169"/>
      <c r="G25" s="169"/>
      <c r="H25" s="169"/>
      <c r="I25" s="169"/>
      <c r="J25" s="169"/>
    </row>
    <row r="26" spans="1:10" ht="12" customHeight="1">
      <c r="A26" s="171" t="s">
        <v>2</v>
      </c>
      <c r="B26" s="171"/>
      <c r="C26" s="172"/>
      <c r="D26" s="173" t="s">
        <v>175</v>
      </c>
      <c r="E26" s="420" t="s">
        <v>235</v>
      </c>
      <c r="F26" s="420"/>
      <c r="G26" s="420" t="s">
        <v>90</v>
      </c>
      <c r="H26" s="420"/>
      <c r="I26" s="420" t="s">
        <v>250</v>
      </c>
      <c r="J26" s="420"/>
    </row>
    <row r="27" spans="1:10" ht="26.25" customHeight="1">
      <c r="A27" s="174" t="s">
        <v>251</v>
      </c>
      <c r="B27" s="175"/>
      <c r="C27" s="176"/>
      <c r="D27" s="177"/>
      <c r="E27" s="420">
        <f>'男子申込(様式1-1)'!$G$5</f>
        <v>0</v>
      </c>
      <c r="F27" s="420"/>
      <c r="G27" s="420">
        <f>'男子申込(様式1-1)'!$G$3</f>
        <v>0</v>
      </c>
      <c r="H27" s="420"/>
      <c r="I27" s="420">
        <f>'男子申込(様式1-1)'!$G$7</f>
        <v>0</v>
      </c>
      <c r="J27" s="420"/>
    </row>
    <row r="28" spans="1:11" ht="21" customHeight="1">
      <c r="A28" s="422"/>
      <c r="B28" s="422"/>
      <c r="C28" s="423"/>
      <c r="D28" s="424" t="s">
        <v>9</v>
      </c>
      <c r="E28" s="178" t="s">
        <v>253</v>
      </c>
      <c r="F28" s="183"/>
      <c r="G28" s="184"/>
      <c r="H28" s="412">
        <f>IF(F28="","",IF(F28="記録無",0,IF(VALUE(F28)&gt;28.09,0,INT(5.74352*(28.5-VALUE(F28))^1.92))))</f>
      </c>
      <c r="I28" s="413"/>
      <c r="J28" s="178" t="s">
        <v>76</v>
      </c>
      <c r="K28" s="154" t="s">
        <v>255</v>
      </c>
    </row>
    <row r="29" spans="1:11" ht="21" customHeight="1">
      <c r="A29" s="181"/>
      <c r="B29" s="425"/>
      <c r="C29" s="426"/>
      <c r="D29" s="424"/>
      <c r="E29" s="178" t="s">
        <v>108</v>
      </c>
      <c r="F29" s="428"/>
      <c r="G29" s="428"/>
      <c r="H29" s="412">
        <f>IF(F29="","",IF(F29="記録無",0,IF(VALUE(F29)&lt;1.53,0,INT(51.39*(VALUE(F29)-1.5)^1.05))))</f>
      </c>
      <c r="I29" s="413"/>
      <c r="J29" s="417">
        <f>SUM(H28:I31)</f>
        <v>0</v>
      </c>
      <c r="K29" s="154" t="s">
        <v>257</v>
      </c>
    </row>
    <row r="30" spans="1:11" ht="21" customHeight="1">
      <c r="A30" s="181"/>
      <c r="B30" s="425"/>
      <c r="C30" s="426"/>
      <c r="D30" s="424"/>
      <c r="E30" s="178" t="s">
        <v>258</v>
      </c>
      <c r="F30" s="428"/>
      <c r="G30" s="428"/>
      <c r="H30" s="412">
        <f>IF(F30="","",IF(F30="記録無",0,IF(VALUE(F30)&lt;0.77,0,INT(0.8465*(VALUE(F30)*100-75)^1.42))))</f>
      </c>
      <c r="I30" s="413"/>
      <c r="J30" s="418"/>
      <c r="K30" s="154" t="s">
        <v>214</v>
      </c>
    </row>
    <row r="31" spans="1:11" ht="21" customHeight="1">
      <c r="A31" s="181"/>
      <c r="B31" s="425"/>
      <c r="C31" s="426"/>
      <c r="D31" s="424"/>
      <c r="E31" s="178" t="s">
        <v>259</v>
      </c>
      <c r="F31" s="428"/>
      <c r="G31" s="428"/>
      <c r="H31" s="412">
        <f>IF(F31="","",IF(F31="記録無",0,IF(VALUE(F31)&gt;81.21,0,INT(1.53775*(82-VALUE(F31))^1.81))))</f>
      </c>
      <c r="I31" s="413"/>
      <c r="J31" s="419"/>
      <c r="K31" s="154" t="s">
        <v>200</v>
      </c>
    </row>
    <row r="32" spans="1:10" ht="11.25" customHeight="1">
      <c r="A32" s="182"/>
      <c r="B32" s="182"/>
      <c r="C32" s="182"/>
      <c r="D32" s="182"/>
      <c r="E32" s="182"/>
      <c r="F32" s="182"/>
      <c r="G32" s="182"/>
      <c r="H32" s="182"/>
      <c r="I32" s="182"/>
      <c r="J32" s="182"/>
    </row>
    <row r="33" spans="1:10" ht="22.5" customHeight="1">
      <c r="A33" s="169" t="s">
        <v>248</v>
      </c>
      <c r="B33" s="170"/>
      <c r="C33" s="170" t="s">
        <v>162</v>
      </c>
      <c r="D33" s="169"/>
      <c r="E33" s="169"/>
      <c r="F33" s="169"/>
      <c r="G33" s="169"/>
      <c r="H33" s="169"/>
      <c r="I33" s="169"/>
      <c r="J33" s="169"/>
    </row>
    <row r="34" spans="1:10" ht="12" customHeight="1">
      <c r="A34" s="171" t="s">
        <v>2</v>
      </c>
      <c r="B34" s="171"/>
      <c r="C34" s="185"/>
      <c r="D34" s="173" t="s">
        <v>175</v>
      </c>
      <c r="E34" s="420" t="s">
        <v>235</v>
      </c>
      <c r="F34" s="420"/>
      <c r="G34" s="420" t="s">
        <v>90</v>
      </c>
      <c r="H34" s="420"/>
      <c r="I34" s="420" t="s">
        <v>250</v>
      </c>
      <c r="J34" s="420"/>
    </row>
    <row r="35" spans="1:10" ht="26.25" customHeight="1">
      <c r="A35" s="174" t="s">
        <v>251</v>
      </c>
      <c r="B35" s="175"/>
      <c r="C35" s="186"/>
      <c r="D35" s="177"/>
      <c r="E35" s="420">
        <f>'男子申込(様式1-1)'!$G$5</f>
        <v>0</v>
      </c>
      <c r="F35" s="420"/>
      <c r="G35" s="420">
        <f>'男子申込(様式1-1)'!$G$3</f>
        <v>0</v>
      </c>
      <c r="H35" s="420"/>
      <c r="I35" s="420">
        <f>'男子申込(様式1-1)'!$G$7</f>
        <v>0</v>
      </c>
      <c r="J35" s="420"/>
    </row>
    <row r="36" spans="1:11" ht="21" customHeight="1">
      <c r="A36" s="422"/>
      <c r="B36" s="422"/>
      <c r="C36" s="423"/>
      <c r="D36" s="424" t="s">
        <v>9</v>
      </c>
      <c r="E36" s="178" t="s">
        <v>253</v>
      </c>
      <c r="F36" s="179"/>
      <c r="G36" s="180"/>
      <c r="H36" s="412">
        <f>IF(F36="","",IF(F36="記録無",0,IF(VALUE(F36)&gt;28.09,0,INT(5.74352*(28.5-VALUE(F36))^1.92))))</f>
      </c>
      <c r="I36" s="413"/>
      <c r="J36" s="178" t="s">
        <v>76</v>
      </c>
      <c r="K36" s="154" t="s">
        <v>255</v>
      </c>
    </row>
    <row r="37" spans="1:11" ht="21" customHeight="1">
      <c r="A37" s="181"/>
      <c r="B37" s="425"/>
      <c r="C37" s="426"/>
      <c r="D37" s="424"/>
      <c r="E37" s="178" t="s">
        <v>108</v>
      </c>
      <c r="F37" s="427"/>
      <c r="G37" s="427"/>
      <c r="H37" s="412">
        <f>IF(F37="","",IF(F37="記録無",0,IF(VALUE(F37)&lt;1.53,0,INT(51.39*(VALUE(F37)-1.5)^1.05))))</f>
      </c>
      <c r="I37" s="413"/>
      <c r="J37" s="417">
        <f>SUM(H36:I39)</f>
        <v>0</v>
      </c>
      <c r="K37" s="154" t="s">
        <v>257</v>
      </c>
    </row>
    <row r="38" spans="1:11" ht="21" customHeight="1">
      <c r="A38" s="181"/>
      <c r="B38" s="425"/>
      <c r="C38" s="426"/>
      <c r="D38" s="424"/>
      <c r="E38" s="178" t="s">
        <v>258</v>
      </c>
      <c r="F38" s="427"/>
      <c r="G38" s="427"/>
      <c r="H38" s="412">
        <f>IF(F38="","",IF(F38="記録無",0,IF(VALUE(F38)&lt;0.77,0,INT(0.8465*(VALUE(F38)*100-75)^1.42))))</f>
      </c>
      <c r="I38" s="413"/>
      <c r="J38" s="418"/>
      <c r="K38" s="154" t="s">
        <v>214</v>
      </c>
    </row>
    <row r="39" spans="1:11" ht="21" customHeight="1">
      <c r="A39" s="181"/>
      <c r="B39" s="425"/>
      <c r="C39" s="426"/>
      <c r="D39" s="424"/>
      <c r="E39" s="178" t="s">
        <v>259</v>
      </c>
      <c r="F39" s="427"/>
      <c r="G39" s="427"/>
      <c r="H39" s="412">
        <f>IF(F39="","",IF(F39="記録無",0,IF(VALUE(F39)&gt;81.21,0,INT(1.53775*(82-VALUE(F39))^1.81))))</f>
      </c>
      <c r="I39" s="413"/>
      <c r="J39" s="419"/>
      <c r="K39" s="154" t="s">
        <v>200</v>
      </c>
    </row>
    <row r="40" spans="1:10" ht="11.25" customHeight="1">
      <c r="A40" s="182"/>
      <c r="B40" s="182"/>
      <c r="C40" s="182"/>
      <c r="D40" s="182"/>
      <c r="E40" s="182"/>
      <c r="F40" s="182"/>
      <c r="G40" s="182"/>
      <c r="H40" s="182"/>
      <c r="I40" s="182"/>
      <c r="J40" s="182"/>
    </row>
    <row r="41" spans="1:10" ht="22.5" customHeight="1">
      <c r="A41" s="169" t="s">
        <v>248</v>
      </c>
      <c r="B41" s="170"/>
      <c r="C41" s="170" t="s">
        <v>162</v>
      </c>
      <c r="D41" s="169"/>
      <c r="E41" s="169"/>
      <c r="F41" s="169"/>
      <c r="G41" s="169"/>
      <c r="H41" s="169"/>
      <c r="I41" s="169"/>
      <c r="J41" s="169"/>
    </row>
    <row r="42" spans="1:10" ht="12" customHeight="1">
      <c r="A42" s="171" t="s">
        <v>2</v>
      </c>
      <c r="B42" s="171"/>
      <c r="C42" s="172"/>
      <c r="D42" s="173" t="s">
        <v>175</v>
      </c>
      <c r="E42" s="420" t="s">
        <v>235</v>
      </c>
      <c r="F42" s="420"/>
      <c r="G42" s="420" t="s">
        <v>90</v>
      </c>
      <c r="H42" s="420"/>
      <c r="I42" s="420" t="s">
        <v>250</v>
      </c>
      <c r="J42" s="420"/>
    </row>
    <row r="43" spans="1:10" ht="26.25" customHeight="1">
      <c r="A43" s="174" t="s">
        <v>251</v>
      </c>
      <c r="B43" s="175"/>
      <c r="C43" s="176"/>
      <c r="D43" s="177"/>
      <c r="E43" s="420">
        <f>'男子申込(様式1-1)'!$G$5</f>
        <v>0</v>
      </c>
      <c r="F43" s="420"/>
      <c r="G43" s="420">
        <f>'男子申込(様式1-1)'!$G$3</f>
        <v>0</v>
      </c>
      <c r="H43" s="420"/>
      <c r="I43" s="420">
        <f>'男子申込(様式1-1)'!$G$7</f>
        <v>0</v>
      </c>
      <c r="J43" s="420"/>
    </row>
    <row r="44" spans="1:11" ht="21" customHeight="1">
      <c r="A44" s="422"/>
      <c r="B44" s="422"/>
      <c r="C44" s="423"/>
      <c r="D44" s="424" t="s">
        <v>9</v>
      </c>
      <c r="E44" s="178" t="s">
        <v>253</v>
      </c>
      <c r="F44" s="179"/>
      <c r="G44" s="180"/>
      <c r="H44" s="412">
        <f>IF(F44="","",IF(F44="記録無",0,IF(VALUE(F44)&gt;28.09,0,INT(5.74352*(28.5-VALUE(F44))^1.92))))</f>
      </c>
      <c r="I44" s="413"/>
      <c r="J44" s="178" t="s">
        <v>76</v>
      </c>
      <c r="K44" s="154" t="s">
        <v>255</v>
      </c>
    </row>
    <row r="45" spans="1:11" ht="21" customHeight="1">
      <c r="A45" s="181"/>
      <c r="B45" s="425"/>
      <c r="C45" s="426"/>
      <c r="D45" s="424"/>
      <c r="E45" s="178" t="s">
        <v>108</v>
      </c>
      <c r="F45" s="427"/>
      <c r="G45" s="427"/>
      <c r="H45" s="412">
        <f>IF(F45="","",IF(F45="記録無",0,IF(VALUE(F45)&lt;1.53,0,INT(51.39*(VALUE(F45)-1.5)^1.05))))</f>
      </c>
      <c r="I45" s="413"/>
      <c r="J45" s="417">
        <f>SUM(H45:I47)</f>
        <v>0</v>
      </c>
      <c r="K45" s="154" t="s">
        <v>257</v>
      </c>
    </row>
    <row r="46" spans="1:11" ht="21" customHeight="1">
      <c r="A46" s="181"/>
      <c r="B46" s="425"/>
      <c r="C46" s="426"/>
      <c r="D46" s="424"/>
      <c r="E46" s="178" t="s">
        <v>258</v>
      </c>
      <c r="F46" s="427"/>
      <c r="G46" s="427"/>
      <c r="H46" s="412">
        <f>IF(F46="","",IF(F46="記録無",0,IF(VALUE(F46)&lt;0.77,0,INT(0.8465*(VALUE(F46)*100-75)^1.42))))</f>
      </c>
      <c r="I46" s="413"/>
      <c r="J46" s="418"/>
      <c r="K46" s="154" t="s">
        <v>214</v>
      </c>
    </row>
    <row r="47" spans="1:11" ht="21" customHeight="1">
      <c r="A47" s="181"/>
      <c r="B47" s="425"/>
      <c r="C47" s="426"/>
      <c r="D47" s="424"/>
      <c r="E47" s="178" t="s">
        <v>259</v>
      </c>
      <c r="F47" s="427"/>
      <c r="G47" s="427"/>
      <c r="H47" s="412">
        <f>IF(F47="","",IF(F47="記録無",0,IF(VALUE(F47)&gt;81.21,0,INT(1.53775*(82-VALUE(F47))^1.81))))</f>
      </c>
      <c r="I47" s="413"/>
      <c r="J47" s="419"/>
      <c r="K47" s="154" t="s">
        <v>200</v>
      </c>
    </row>
    <row r="48" spans="1:10" ht="11.25" customHeight="1">
      <c r="A48" s="182"/>
      <c r="B48" s="182"/>
      <c r="C48" s="182"/>
      <c r="D48" s="182"/>
      <c r="E48" s="182"/>
      <c r="F48" s="182"/>
      <c r="G48" s="182"/>
      <c r="H48" s="182"/>
      <c r="I48" s="182"/>
      <c r="J48" s="182"/>
    </row>
  </sheetData>
  <sheetProtection sheet="1" objects="1" scenarios="1" selectLockedCells="1"/>
  <mergeCells count="114">
    <mergeCell ref="J45:J47"/>
    <mergeCell ref="B46:C46"/>
    <mergeCell ref="F46:G46"/>
    <mergeCell ref="H46:I46"/>
    <mergeCell ref="B47:C47"/>
    <mergeCell ref="F47:G47"/>
    <mergeCell ref="H47:I47"/>
    <mergeCell ref="A44:C44"/>
    <mergeCell ref="D44:D47"/>
    <mergeCell ref="H44:I44"/>
    <mergeCell ref="B45:C45"/>
    <mergeCell ref="F45:G45"/>
    <mergeCell ref="H45:I45"/>
    <mergeCell ref="E42:F42"/>
    <mergeCell ref="G42:H42"/>
    <mergeCell ref="I42:J42"/>
    <mergeCell ref="E43:F43"/>
    <mergeCell ref="G43:H43"/>
    <mergeCell ref="I43:J43"/>
    <mergeCell ref="J37:J39"/>
    <mergeCell ref="B38:C38"/>
    <mergeCell ref="F38:G38"/>
    <mergeCell ref="H38:I38"/>
    <mergeCell ref="B39:C39"/>
    <mergeCell ref="F39:G39"/>
    <mergeCell ref="H39:I39"/>
    <mergeCell ref="A36:C36"/>
    <mergeCell ref="D36:D39"/>
    <mergeCell ref="H36:I36"/>
    <mergeCell ref="B37:C37"/>
    <mergeCell ref="F37:G37"/>
    <mergeCell ref="H37:I37"/>
    <mergeCell ref="E34:F34"/>
    <mergeCell ref="G34:H34"/>
    <mergeCell ref="I34:J34"/>
    <mergeCell ref="E35:F35"/>
    <mergeCell ref="G35:H35"/>
    <mergeCell ref="I35:J35"/>
    <mergeCell ref="J29:J31"/>
    <mergeCell ref="B30:C30"/>
    <mergeCell ref="F30:G30"/>
    <mergeCell ref="H30:I30"/>
    <mergeCell ref="B31:C31"/>
    <mergeCell ref="F31:G31"/>
    <mergeCell ref="H31:I31"/>
    <mergeCell ref="A28:C28"/>
    <mergeCell ref="D28:D31"/>
    <mergeCell ref="H28:I28"/>
    <mergeCell ref="B29:C29"/>
    <mergeCell ref="F29:G29"/>
    <mergeCell ref="H29:I29"/>
    <mergeCell ref="E26:F26"/>
    <mergeCell ref="G26:H26"/>
    <mergeCell ref="I26:J26"/>
    <mergeCell ref="E27:F27"/>
    <mergeCell ref="G27:H27"/>
    <mergeCell ref="I27:J27"/>
    <mergeCell ref="J21:J23"/>
    <mergeCell ref="B22:C22"/>
    <mergeCell ref="F22:G22"/>
    <mergeCell ref="H22:I22"/>
    <mergeCell ref="B23:C23"/>
    <mergeCell ref="F23:G23"/>
    <mergeCell ref="H23:I23"/>
    <mergeCell ref="A20:C20"/>
    <mergeCell ref="D20:D23"/>
    <mergeCell ref="H20:I20"/>
    <mergeCell ref="B21:C21"/>
    <mergeCell ref="F21:G21"/>
    <mergeCell ref="H21:I21"/>
    <mergeCell ref="E18:F18"/>
    <mergeCell ref="G18:H18"/>
    <mergeCell ref="I18:J18"/>
    <mergeCell ref="E19:F19"/>
    <mergeCell ref="G19:H19"/>
    <mergeCell ref="I19:J19"/>
    <mergeCell ref="J13:J15"/>
    <mergeCell ref="B14:C14"/>
    <mergeCell ref="F14:G14"/>
    <mergeCell ref="H14:I14"/>
    <mergeCell ref="B15:C15"/>
    <mergeCell ref="F15:G15"/>
    <mergeCell ref="H15:I15"/>
    <mergeCell ref="A12:C12"/>
    <mergeCell ref="D12:D15"/>
    <mergeCell ref="H12:I12"/>
    <mergeCell ref="B13:C13"/>
    <mergeCell ref="F13:G13"/>
    <mergeCell ref="H13:I13"/>
    <mergeCell ref="E10:F10"/>
    <mergeCell ref="G10:H10"/>
    <mergeCell ref="I10:J10"/>
    <mergeCell ref="E11:F11"/>
    <mergeCell ref="G11:H11"/>
    <mergeCell ref="I11:J11"/>
    <mergeCell ref="J5:J7"/>
    <mergeCell ref="B6:C6"/>
    <mergeCell ref="F6:G6"/>
    <mergeCell ref="H6:I6"/>
    <mergeCell ref="B7:C7"/>
    <mergeCell ref="F7:G7"/>
    <mergeCell ref="H7:I7"/>
    <mergeCell ref="A4:C4"/>
    <mergeCell ref="D4:D7"/>
    <mergeCell ref="H4:I4"/>
    <mergeCell ref="B5:C5"/>
    <mergeCell ref="F5:G5"/>
    <mergeCell ref="H5:I5"/>
    <mergeCell ref="E2:F2"/>
    <mergeCell ref="G2:H2"/>
    <mergeCell ref="I2:J2"/>
    <mergeCell ref="E3:F3"/>
    <mergeCell ref="G3:H3"/>
    <mergeCell ref="I3:J3"/>
  </mergeCells>
  <conditionalFormatting sqref="D30 G29 D21 G20 D12 G11 A3:D3 G2 D39 G38">
    <cfRule type="cellIs" priority="1" dxfId="34" operator="equal" stopIfTrue="1">
      <formula>0</formula>
    </cfRule>
  </conditionalFormatting>
  <conditionalFormatting sqref="A4">
    <cfRule type="cellIs" priority="2" dxfId="34" operator="equal" stopIfTrue="1">
      <formula>0</formula>
    </cfRule>
  </conditionalFormatting>
  <conditionalFormatting sqref="A12">
    <cfRule type="cellIs" priority="3" dxfId="34" operator="equal" stopIfTrue="1">
      <formula>0</formula>
    </cfRule>
  </conditionalFormatting>
  <conditionalFormatting sqref="A20">
    <cfRule type="cellIs" priority="4" dxfId="34" operator="equal" stopIfTrue="1">
      <formula>0</formula>
    </cfRule>
  </conditionalFormatting>
  <conditionalFormatting sqref="A28">
    <cfRule type="cellIs" priority="5" dxfId="34" operator="equal" stopIfTrue="1">
      <formula>0</formula>
    </cfRule>
  </conditionalFormatting>
  <conditionalFormatting sqref="A44">
    <cfRule type="cellIs" priority="6" dxfId="34" operator="equal" stopIfTrue="1">
      <formula>0</formula>
    </cfRule>
  </conditionalFormatting>
  <conditionalFormatting sqref="A36">
    <cfRule type="cellIs" priority="7" dxfId="34" operator="equal" stopIfTrue="1">
      <formula>0</formula>
    </cfRule>
  </conditionalFormatting>
  <dataValidations count="2">
    <dataValidation type="list" allowBlank="1" showInputMessage="1" showErrorMessage="1" sqref="A30:A31 A22:A23 A14:A15 A6:A7 A38:A39 A46:A47">
      <formula1>$L$2:$L$3</formula1>
    </dataValidation>
    <dataValidation allowBlank="1" showInputMessage="1" showErrorMessage="1" imeMode="halfKatakana" sqref="C2 C10 C18 C26 C34 C42"/>
  </dataValidations>
  <printOptions horizontalCentered="1"/>
  <pageMargins left="0.7874015748031497" right="0.7874015748031497" top="0.3937007874015748" bottom="0.6299212598425197"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sheetPr>
    <tabColor indexed="10"/>
  </sheetPr>
  <dimension ref="A1:AM37"/>
  <sheetViews>
    <sheetView view="pageBreakPreview" zoomScale="80" zoomScaleNormal="80" zoomScaleSheetLayoutView="80" zoomScalePageLayoutView="0" workbookViewId="0" topLeftCell="A1">
      <selection activeCell="G3" sqref="G3"/>
    </sheetView>
  </sheetViews>
  <sheetFormatPr defaultColWidth="9.00390625" defaultRowHeight="13.5"/>
  <cols>
    <col min="1" max="1" width="3.375" style="14" customWidth="1"/>
    <col min="2" max="2" width="4.25390625" style="14" hidden="1" customWidth="1"/>
    <col min="3" max="3" width="6.50390625" style="15" hidden="1" customWidth="1"/>
    <col min="4" max="4" width="10.75390625" style="14" hidden="1" customWidth="1"/>
    <col min="5" max="5" width="3.875" style="14" hidden="1" customWidth="1"/>
    <col min="6" max="7" width="16.75390625" style="14" customWidth="1"/>
    <col min="8" max="9" width="10.00390625" style="14" hidden="1" customWidth="1"/>
    <col min="10" max="10" width="2.75390625" style="14" hidden="1" customWidth="1"/>
    <col min="11" max="11" width="4.625" style="14" hidden="1" customWidth="1"/>
    <col min="12" max="12" width="3.75390625" style="14" customWidth="1"/>
    <col min="13" max="14" width="5.875" style="14" customWidth="1"/>
    <col min="15" max="15" width="8.125" style="15" hidden="1" customWidth="1"/>
    <col min="16" max="16" width="11.25390625" style="15" customWidth="1"/>
    <col min="17" max="17" width="4.00390625" style="14" hidden="1" customWidth="1"/>
    <col min="18" max="18" width="8.75390625" style="14" customWidth="1"/>
    <col min="19" max="19" width="5.00390625" style="14" customWidth="1"/>
    <col min="20" max="20" width="8.75390625" style="14" customWidth="1"/>
    <col min="21" max="21" width="11.25390625" style="15" customWidth="1"/>
    <col min="22" max="22" width="3.875" style="14" hidden="1" customWidth="1"/>
    <col min="23" max="23" width="8.75390625" style="14" customWidth="1"/>
    <col min="24" max="24" width="5.125" style="14" customWidth="1"/>
    <col min="25" max="25" width="8.75390625" style="14" customWidth="1"/>
    <col min="26" max="26" width="4.00390625" style="14" customWidth="1"/>
    <col min="27" max="27" width="10.625" style="14" customWidth="1"/>
    <col min="28" max="32" width="10.625" style="16" hidden="1" customWidth="1"/>
    <col min="33" max="36" width="10.625" style="17" hidden="1" customWidth="1"/>
    <col min="37" max="38" width="10.625" style="14" hidden="1" customWidth="1"/>
    <col min="39" max="39" width="11.25390625" style="14" hidden="1" customWidth="1"/>
    <col min="40" max="42" width="10.625" style="14" customWidth="1"/>
    <col min="43" max="255" width="9.00390625" style="14" bestFit="1" customWidth="1"/>
    <col min="256" max="16384" width="9.00390625" style="14" customWidth="1"/>
  </cols>
  <sheetData>
    <row r="1" spans="1:26" ht="25.5" customHeight="1">
      <c r="A1" s="18"/>
      <c r="B1" s="19"/>
      <c r="C1" s="20"/>
      <c r="D1" s="19"/>
      <c r="E1" s="19"/>
      <c r="F1" s="391" t="s">
        <v>130</v>
      </c>
      <c r="G1" s="391"/>
      <c r="H1" s="391"/>
      <c r="I1" s="391"/>
      <c r="J1" s="391"/>
      <c r="K1" s="391"/>
      <c r="L1" s="391"/>
      <c r="M1" s="391"/>
      <c r="N1" s="391"/>
      <c r="O1" s="391"/>
      <c r="P1" s="391"/>
      <c r="Q1" s="391"/>
      <c r="R1" s="391"/>
      <c r="S1" s="391"/>
      <c r="T1" s="391"/>
      <c r="U1" s="391"/>
      <c r="V1" s="391"/>
      <c r="W1" s="391"/>
      <c r="X1" s="391"/>
      <c r="Y1" s="19"/>
      <c r="Z1" s="19"/>
    </row>
    <row r="2" spans="1:36" s="16" customFormat="1" ht="12" customHeight="1">
      <c r="A2" s="21"/>
      <c r="B2" s="21"/>
      <c r="C2" s="22"/>
      <c r="D2" s="21"/>
      <c r="E2" s="21"/>
      <c r="F2" s="21"/>
      <c r="G2" s="21"/>
      <c r="H2" s="21"/>
      <c r="I2" s="21"/>
      <c r="J2" s="21"/>
      <c r="K2" s="21"/>
      <c r="L2" s="21"/>
      <c r="M2" s="21"/>
      <c r="N2" s="21"/>
      <c r="O2" s="22"/>
      <c r="P2" s="22"/>
      <c r="Q2" s="21"/>
      <c r="R2" s="21"/>
      <c r="S2" s="21"/>
      <c r="T2" s="21"/>
      <c r="U2" s="22"/>
      <c r="V2" s="21"/>
      <c r="W2" s="21"/>
      <c r="X2" s="21"/>
      <c r="Y2" s="21"/>
      <c r="Z2" s="21"/>
      <c r="AG2" s="17"/>
      <c r="AH2" s="17"/>
      <c r="AI2" s="17"/>
      <c r="AJ2" s="17"/>
    </row>
    <row r="3" spans="1:36" s="16" customFormat="1" ht="24" customHeight="1">
      <c r="A3" s="21"/>
      <c r="B3" s="21"/>
      <c r="C3" s="22"/>
      <c r="F3" s="23" t="s">
        <v>132</v>
      </c>
      <c r="G3" s="24"/>
      <c r="H3" s="25"/>
      <c r="I3" s="25"/>
      <c r="J3" s="23"/>
      <c r="K3" s="23"/>
      <c r="L3" s="26"/>
      <c r="M3" s="21"/>
      <c r="N3" s="21"/>
      <c r="O3" s="22"/>
      <c r="P3" s="22"/>
      <c r="Q3" s="21"/>
      <c r="R3" s="27" t="s">
        <v>133</v>
      </c>
      <c r="S3" s="392"/>
      <c r="T3" s="392"/>
      <c r="U3" s="392"/>
      <c r="V3" s="392"/>
      <c r="W3" s="392"/>
      <c r="X3" s="28" t="s">
        <v>83</v>
      </c>
      <c r="Y3" s="21"/>
      <c r="Z3" s="21"/>
      <c r="AG3" s="17"/>
      <c r="AH3" s="17"/>
      <c r="AI3" s="17"/>
      <c r="AJ3" s="17"/>
    </row>
    <row r="4" spans="1:39" s="16" customFormat="1" ht="24" customHeight="1">
      <c r="A4" s="21"/>
      <c r="B4" s="21"/>
      <c r="C4" s="22"/>
      <c r="F4" s="23" t="s">
        <v>135</v>
      </c>
      <c r="G4" s="24"/>
      <c r="H4" s="25"/>
      <c r="I4" s="25"/>
      <c r="J4" s="23"/>
      <c r="K4" s="23"/>
      <c r="L4" s="25"/>
      <c r="M4" s="23" t="s">
        <v>136</v>
      </c>
      <c r="N4" s="21"/>
      <c r="O4" s="22"/>
      <c r="P4" s="22"/>
      <c r="Q4" s="21"/>
      <c r="R4" s="29" t="s">
        <v>137</v>
      </c>
      <c r="S4" s="393"/>
      <c r="T4" s="393"/>
      <c r="U4" s="393"/>
      <c r="V4" s="393"/>
      <c r="W4" s="393"/>
      <c r="X4" s="393"/>
      <c r="Y4" s="21"/>
      <c r="Z4" s="21"/>
      <c r="AG4" s="17"/>
      <c r="AH4" s="17"/>
      <c r="AI4" s="17"/>
      <c r="AJ4" s="17"/>
      <c r="AM4" s="17" t="s">
        <v>185</v>
      </c>
    </row>
    <row r="5" spans="1:39" s="16" customFormat="1" ht="24" customHeight="1">
      <c r="A5" s="21"/>
      <c r="B5" s="21"/>
      <c r="C5" s="22"/>
      <c r="F5" s="30" t="s">
        <v>134</v>
      </c>
      <c r="G5" s="31"/>
      <c r="H5" s="32"/>
      <c r="I5" s="32"/>
      <c r="J5" s="30"/>
      <c r="K5" s="30"/>
      <c r="L5" s="32"/>
      <c r="M5" s="30" t="s">
        <v>27</v>
      </c>
      <c r="N5" s="21"/>
      <c r="O5" s="22"/>
      <c r="P5" s="22"/>
      <c r="Q5" s="21"/>
      <c r="R5" s="33" t="s">
        <v>139</v>
      </c>
      <c r="S5" s="394"/>
      <c r="T5" s="394"/>
      <c r="U5" s="394"/>
      <c r="V5" s="394"/>
      <c r="W5" s="394"/>
      <c r="X5" s="394"/>
      <c r="Y5" s="21"/>
      <c r="Z5" s="21"/>
      <c r="AG5" s="17"/>
      <c r="AH5" s="17"/>
      <c r="AI5" s="17"/>
      <c r="AJ5" s="17"/>
      <c r="AM5" s="17" t="s">
        <v>322</v>
      </c>
    </row>
    <row r="6" spans="1:39" s="16" customFormat="1" ht="24" customHeight="1">
      <c r="A6" s="21"/>
      <c r="B6" s="21"/>
      <c r="C6" s="22"/>
      <c r="F6" s="21" t="s">
        <v>140</v>
      </c>
      <c r="G6" s="34"/>
      <c r="J6" s="21"/>
      <c r="K6" s="21"/>
      <c r="L6" s="19"/>
      <c r="M6" s="21" t="s">
        <v>97</v>
      </c>
      <c r="N6" s="21"/>
      <c r="O6" s="22"/>
      <c r="P6" s="22"/>
      <c r="Q6" s="21"/>
      <c r="R6" s="35" t="s">
        <v>141</v>
      </c>
      <c r="S6" s="394"/>
      <c r="T6" s="394"/>
      <c r="U6" s="394"/>
      <c r="V6" s="394"/>
      <c r="W6" s="394"/>
      <c r="X6" s="394"/>
      <c r="Y6" s="21"/>
      <c r="Z6" s="21"/>
      <c r="AG6" s="17"/>
      <c r="AH6" s="17"/>
      <c r="AI6" s="17"/>
      <c r="AJ6" s="17"/>
      <c r="AM6" s="17"/>
    </row>
    <row r="7" spans="1:36" s="16" customFormat="1" ht="24" customHeight="1">
      <c r="A7" s="21"/>
      <c r="B7" s="21"/>
      <c r="C7" s="22"/>
      <c r="F7" s="23" t="s">
        <v>20</v>
      </c>
      <c r="G7" s="24"/>
      <c r="H7" s="25"/>
      <c r="I7" s="25"/>
      <c r="J7" s="23"/>
      <c r="K7" s="23"/>
      <c r="L7" s="26"/>
      <c r="M7" s="23" t="s">
        <v>142</v>
      </c>
      <c r="N7" s="21"/>
      <c r="O7" s="22"/>
      <c r="P7" s="22"/>
      <c r="Q7" s="21"/>
      <c r="R7" s="21"/>
      <c r="S7" s="21"/>
      <c r="T7" s="21"/>
      <c r="U7" s="22"/>
      <c r="V7" s="21"/>
      <c r="W7" s="21"/>
      <c r="X7" s="21"/>
      <c r="Y7" s="21"/>
      <c r="Z7" s="21"/>
      <c r="AG7" s="17"/>
      <c r="AH7" s="17"/>
      <c r="AI7" s="17"/>
      <c r="AJ7" s="17"/>
    </row>
    <row r="8" spans="1:36" s="16" customFormat="1" ht="12" customHeight="1">
      <c r="A8" s="21"/>
      <c r="B8" s="21"/>
      <c r="C8" s="22"/>
      <c r="D8" s="21"/>
      <c r="E8" s="21"/>
      <c r="F8" s="21"/>
      <c r="G8" s="21"/>
      <c r="H8" s="21"/>
      <c r="I8" s="21"/>
      <c r="J8" s="21"/>
      <c r="K8" s="21"/>
      <c r="L8" s="21"/>
      <c r="M8" s="21"/>
      <c r="N8" s="21"/>
      <c r="O8" s="22"/>
      <c r="P8" s="22"/>
      <c r="Q8" s="21"/>
      <c r="R8" s="21"/>
      <c r="S8" s="21"/>
      <c r="T8" s="21"/>
      <c r="U8" s="22"/>
      <c r="V8" s="21"/>
      <c r="W8" s="21"/>
      <c r="X8" s="21"/>
      <c r="Y8" s="21"/>
      <c r="Z8" s="21"/>
      <c r="AG8" s="17"/>
      <c r="AH8" s="17"/>
      <c r="AI8" s="17"/>
      <c r="AJ8" s="17"/>
    </row>
    <row r="9" spans="1:38" ht="38.25" customHeight="1">
      <c r="A9" s="187" t="s">
        <v>143</v>
      </c>
      <c r="B9" s="38" t="s">
        <v>102</v>
      </c>
      <c r="C9" s="39" t="s">
        <v>145</v>
      </c>
      <c r="D9" s="40" t="s">
        <v>146</v>
      </c>
      <c r="E9" s="38" t="s">
        <v>147</v>
      </c>
      <c r="F9" s="188" t="s">
        <v>148</v>
      </c>
      <c r="G9" s="189" t="s">
        <v>150</v>
      </c>
      <c r="H9" s="43" t="s">
        <v>151</v>
      </c>
      <c r="I9" s="43" t="s">
        <v>152</v>
      </c>
      <c r="J9" s="44" t="s">
        <v>154</v>
      </c>
      <c r="K9" s="190" t="s">
        <v>156</v>
      </c>
      <c r="L9" s="191" t="s">
        <v>159</v>
      </c>
      <c r="M9" s="192" t="s">
        <v>160</v>
      </c>
      <c r="N9" s="192" t="s">
        <v>161</v>
      </c>
      <c r="O9" s="47" t="s">
        <v>163</v>
      </c>
      <c r="P9" s="193" t="s">
        <v>155</v>
      </c>
      <c r="Q9" s="49" t="s">
        <v>166</v>
      </c>
      <c r="R9" s="194" t="s">
        <v>168</v>
      </c>
      <c r="S9" s="195" t="s">
        <v>73</v>
      </c>
      <c r="T9" s="196" t="s">
        <v>100</v>
      </c>
      <c r="U9" s="197" t="s">
        <v>170</v>
      </c>
      <c r="V9" s="49" t="s">
        <v>166</v>
      </c>
      <c r="W9" s="198" t="s">
        <v>168</v>
      </c>
      <c r="X9" s="199" t="s">
        <v>73</v>
      </c>
      <c r="Y9" s="200" t="s">
        <v>100</v>
      </c>
      <c r="Z9" s="201" t="s">
        <v>174</v>
      </c>
      <c r="AB9" s="58"/>
      <c r="AC9" s="59" t="s">
        <v>158</v>
      </c>
      <c r="AE9" s="58" t="s">
        <v>36</v>
      </c>
      <c r="AF9" s="60"/>
      <c r="AH9" s="61" t="s">
        <v>175</v>
      </c>
      <c r="AJ9" s="61" t="s">
        <v>176</v>
      </c>
      <c r="AL9" s="62" t="s">
        <v>27</v>
      </c>
    </row>
    <row r="10" spans="1:38" ht="27" customHeight="1">
      <c r="A10" s="202">
        <v>0</v>
      </c>
      <c r="B10" s="203">
        <v>205</v>
      </c>
      <c r="C10" s="204" t="s">
        <v>178</v>
      </c>
      <c r="D10" s="205"/>
      <c r="E10" s="203">
        <v>310</v>
      </c>
      <c r="F10" s="206" t="s">
        <v>104</v>
      </c>
      <c r="G10" s="207" t="s">
        <v>153</v>
      </c>
      <c r="H10" s="203"/>
      <c r="I10" s="203"/>
      <c r="J10" s="205"/>
      <c r="K10" s="203">
        <v>2</v>
      </c>
      <c r="L10" s="205">
        <v>2</v>
      </c>
      <c r="M10" s="208">
        <v>2009</v>
      </c>
      <c r="N10" s="208">
        <v>303</v>
      </c>
      <c r="O10" s="209" t="s">
        <v>183</v>
      </c>
      <c r="P10" s="210" t="s">
        <v>261</v>
      </c>
      <c r="Q10" s="211">
        <v>74</v>
      </c>
      <c r="R10" s="212">
        <v>13.65</v>
      </c>
      <c r="S10" s="213" t="s">
        <v>263</v>
      </c>
      <c r="T10" s="214"/>
      <c r="U10" s="215" t="s">
        <v>157</v>
      </c>
      <c r="V10" s="211">
        <v>121</v>
      </c>
      <c r="W10" s="216">
        <v>1550</v>
      </c>
      <c r="X10" s="213" t="s">
        <v>264</v>
      </c>
      <c r="Y10" s="217" t="s">
        <v>322</v>
      </c>
      <c r="Z10" s="218" t="s">
        <v>173</v>
      </c>
      <c r="AB10" s="83"/>
      <c r="AC10" s="84"/>
      <c r="AE10" s="83"/>
      <c r="AF10" s="84"/>
      <c r="AH10" s="85"/>
      <c r="AJ10" s="86"/>
      <c r="AL10" s="87"/>
    </row>
    <row r="11" spans="1:39" ht="27" customHeight="1">
      <c r="A11" s="219">
        <v>1</v>
      </c>
      <c r="B11" s="89"/>
      <c r="C11" s="90">
        <f aca="true" t="shared" si="0" ref="C11:C20">$G$7</f>
        <v>0</v>
      </c>
      <c r="D11" s="89"/>
      <c r="E11" s="89"/>
      <c r="F11" s="91"/>
      <c r="G11" s="91"/>
      <c r="H11" s="89"/>
      <c r="I11" s="89"/>
      <c r="J11" s="92" t="s">
        <v>187</v>
      </c>
      <c r="K11" s="93">
        <v>2</v>
      </c>
      <c r="L11" s="220"/>
      <c r="M11" s="95"/>
      <c r="N11" s="95"/>
      <c r="O11" s="96">
        <f aca="true" t="shared" si="1" ref="O11:O20">$G$4</f>
        <v>0</v>
      </c>
      <c r="P11" s="221"/>
      <c r="Q11" s="98">
        <f aca="true" t="shared" si="2" ref="Q11:Q20">IF(P11="","",VLOOKUP(P11,$AB$11:$AC$22,2,))</f>
      </c>
      <c r="R11" s="336"/>
      <c r="S11" s="222"/>
      <c r="T11" s="351"/>
      <c r="U11" s="223"/>
      <c r="V11" s="98">
        <f aca="true" t="shared" si="3" ref="V11:V20">IF(U11="","",VLOOKUP(U11,$AB$11:$AC$22,2,))</f>
      </c>
      <c r="W11" s="338"/>
      <c r="X11" s="222"/>
      <c r="Y11" s="356"/>
      <c r="Z11" s="121"/>
      <c r="AB11" s="224" t="s">
        <v>190</v>
      </c>
      <c r="AC11" s="225">
        <v>76</v>
      </c>
      <c r="AE11" s="106">
        <v>48</v>
      </c>
      <c r="AF11" s="107" t="s">
        <v>191</v>
      </c>
      <c r="AH11" s="85">
        <v>1</v>
      </c>
      <c r="AJ11" s="85" t="s">
        <v>173</v>
      </c>
      <c r="AL11" s="108" t="s">
        <v>192</v>
      </c>
      <c r="AM11" s="14">
        <v>1</v>
      </c>
    </row>
    <row r="12" spans="1:39" ht="27" customHeight="1">
      <c r="A12" s="226">
        <v>2</v>
      </c>
      <c r="B12" s="110"/>
      <c r="C12" s="90">
        <f t="shared" si="0"/>
        <v>0</v>
      </c>
      <c r="D12" s="110"/>
      <c r="E12" s="110"/>
      <c r="F12" s="112"/>
      <c r="G12" s="112"/>
      <c r="H12" s="110"/>
      <c r="I12" s="110"/>
      <c r="J12" s="113" t="s">
        <v>187</v>
      </c>
      <c r="K12" s="93">
        <v>2</v>
      </c>
      <c r="L12" s="220"/>
      <c r="M12" s="95"/>
      <c r="N12" s="95"/>
      <c r="O12" s="96">
        <f t="shared" si="1"/>
        <v>0</v>
      </c>
      <c r="P12" s="221"/>
      <c r="Q12" s="98">
        <f t="shared" si="2"/>
      </c>
      <c r="R12" s="336"/>
      <c r="S12" s="222"/>
      <c r="T12" s="352"/>
      <c r="U12" s="227"/>
      <c r="V12" s="98">
        <f t="shared" si="3"/>
      </c>
      <c r="W12" s="338"/>
      <c r="X12" s="222"/>
      <c r="Y12" s="357"/>
      <c r="Z12" s="121"/>
      <c r="AB12" s="224" t="s">
        <v>197</v>
      </c>
      <c r="AC12" s="225">
        <v>77</v>
      </c>
      <c r="AE12" s="106">
        <v>49</v>
      </c>
      <c r="AF12" s="107" t="s">
        <v>194</v>
      </c>
      <c r="AH12" s="85">
        <v>2</v>
      </c>
      <c r="AJ12" s="85"/>
      <c r="AL12" s="108" t="s">
        <v>195</v>
      </c>
      <c r="AM12" s="14">
        <v>2</v>
      </c>
    </row>
    <row r="13" spans="1:39" ht="27" customHeight="1">
      <c r="A13" s="226">
        <v>3</v>
      </c>
      <c r="B13" s="110"/>
      <c r="C13" s="90">
        <f t="shared" si="0"/>
        <v>0</v>
      </c>
      <c r="D13" s="110"/>
      <c r="E13" s="110"/>
      <c r="F13" s="112"/>
      <c r="G13" s="112"/>
      <c r="H13" s="110"/>
      <c r="I13" s="110"/>
      <c r="J13" s="113" t="s">
        <v>187</v>
      </c>
      <c r="K13" s="93">
        <v>2</v>
      </c>
      <c r="L13" s="220"/>
      <c r="M13" s="95"/>
      <c r="N13" s="95"/>
      <c r="O13" s="96">
        <f t="shared" si="1"/>
        <v>0</v>
      </c>
      <c r="P13" s="221"/>
      <c r="Q13" s="98">
        <f t="shared" si="2"/>
      </c>
      <c r="R13" s="336"/>
      <c r="S13" s="222"/>
      <c r="T13" s="353"/>
      <c r="U13" s="221"/>
      <c r="V13" s="98">
        <f t="shared" si="3"/>
      </c>
      <c r="W13" s="338"/>
      <c r="X13" s="222"/>
      <c r="Y13" s="357"/>
      <c r="Z13" s="121"/>
      <c r="AB13" s="224" t="s">
        <v>229</v>
      </c>
      <c r="AC13" s="225">
        <v>80</v>
      </c>
      <c r="AE13" s="106">
        <v>50</v>
      </c>
      <c r="AF13" s="107" t="s">
        <v>199</v>
      </c>
      <c r="AH13" s="122">
        <v>3</v>
      </c>
      <c r="AJ13" s="85"/>
      <c r="AL13" s="108" t="s">
        <v>201</v>
      </c>
      <c r="AM13" s="14">
        <v>3</v>
      </c>
    </row>
    <row r="14" spans="1:39" ht="27" customHeight="1">
      <c r="A14" s="226">
        <v>4</v>
      </c>
      <c r="B14" s="110"/>
      <c r="C14" s="90">
        <f t="shared" si="0"/>
        <v>0</v>
      </c>
      <c r="D14" s="110"/>
      <c r="E14" s="110"/>
      <c r="F14" s="112"/>
      <c r="G14" s="112"/>
      <c r="H14" s="110"/>
      <c r="I14" s="110"/>
      <c r="J14" s="113" t="s">
        <v>187</v>
      </c>
      <c r="K14" s="93">
        <v>2</v>
      </c>
      <c r="L14" s="220"/>
      <c r="M14" s="95"/>
      <c r="N14" s="95"/>
      <c r="O14" s="96">
        <f t="shared" si="1"/>
        <v>0</v>
      </c>
      <c r="P14" s="221"/>
      <c r="Q14" s="98">
        <f t="shared" si="2"/>
      </c>
      <c r="R14" s="336"/>
      <c r="S14" s="222"/>
      <c r="T14" s="353"/>
      <c r="U14" s="221"/>
      <c r="V14" s="98">
        <f t="shared" si="3"/>
      </c>
      <c r="W14" s="338"/>
      <c r="X14" s="222"/>
      <c r="Y14" s="357"/>
      <c r="Z14" s="121"/>
      <c r="AB14" s="224" t="s">
        <v>265</v>
      </c>
      <c r="AC14" s="225">
        <v>82</v>
      </c>
      <c r="AE14" s="106">
        <v>51</v>
      </c>
      <c r="AF14" s="107" t="s">
        <v>67</v>
      </c>
      <c r="AJ14" s="122"/>
      <c r="AL14" s="108" t="s">
        <v>203</v>
      </c>
      <c r="AM14" s="14">
        <v>4</v>
      </c>
    </row>
    <row r="15" spans="1:39" ht="27" customHeight="1">
      <c r="A15" s="226">
        <v>5</v>
      </c>
      <c r="B15" s="110"/>
      <c r="C15" s="90">
        <f t="shared" si="0"/>
        <v>0</v>
      </c>
      <c r="D15" s="110"/>
      <c r="E15" s="110"/>
      <c r="F15" s="112"/>
      <c r="G15" s="112"/>
      <c r="H15" s="110"/>
      <c r="I15" s="110"/>
      <c r="J15" s="113" t="s">
        <v>187</v>
      </c>
      <c r="K15" s="93">
        <v>2</v>
      </c>
      <c r="L15" s="220"/>
      <c r="M15" s="95"/>
      <c r="N15" s="95"/>
      <c r="O15" s="96">
        <f t="shared" si="1"/>
        <v>0</v>
      </c>
      <c r="P15" s="221"/>
      <c r="Q15" s="98">
        <f t="shared" si="2"/>
      </c>
      <c r="R15" s="336"/>
      <c r="S15" s="222"/>
      <c r="T15" s="354"/>
      <c r="U15" s="221"/>
      <c r="V15" s="98">
        <f t="shared" si="3"/>
      </c>
      <c r="W15" s="338"/>
      <c r="X15" s="222"/>
      <c r="Y15" s="357"/>
      <c r="Z15" s="121"/>
      <c r="AB15" s="224" t="s">
        <v>237</v>
      </c>
      <c r="AC15" s="225">
        <v>84</v>
      </c>
      <c r="AE15" s="106">
        <v>52</v>
      </c>
      <c r="AF15" s="107" t="s">
        <v>206</v>
      </c>
      <c r="AL15" s="108" t="s">
        <v>52</v>
      </c>
      <c r="AM15" s="14">
        <v>5</v>
      </c>
    </row>
    <row r="16" spans="1:39" ht="27" customHeight="1">
      <c r="A16" s="226">
        <v>6</v>
      </c>
      <c r="B16" s="110"/>
      <c r="C16" s="90">
        <f t="shared" si="0"/>
        <v>0</v>
      </c>
      <c r="D16" s="110"/>
      <c r="E16" s="110"/>
      <c r="F16" s="112"/>
      <c r="G16" s="112"/>
      <c r="H16" s="110"/>
      <c r="I16" s="110"/>
      <c r="J16" s="113" t="s">
        <v>187</v>
      </c>
      <c r="K16" s="93">
        <v>2</v>
      </c>
      <c r="L16" s="220"/>
      <c r="M16" s="95"/>
      <c r="N16" s="95"/>
      <c r="O16" s="96">
        <f t="shared" si="1"/>
        <v>0</v>
      </c>
      <c r="P16" s="221"/>
      <c r="Q16" s="98">
        <f t="shared" si="2"/>
      </c>
      <c r="R16" s="336"/>
      <c r="S16" s="222"/>
      <c r="T16" s="352"/>
      <c r="U16" s="221"/>
      <c r="V16" s="98">
        <f t="shared" si="3"/>
      </c>
      <c r="W16" s="338"/>
      <c r="X16" s="222"/>
      <c r="Y16" s="357"/>
      <c r="Z16" s="121"/>
      <c r="AB16" s="224" t="s">
        <v>188</v>
      </c>
      <c r="AC16" s="225">
        <v>85</v>
      </c>
      <c r="AE16" s="106">
        <v>53</v>
      </c>
      <c r="AF16" s="107" t="s">
        <v>209</v>
      </c>
      <c r="AL16" s="108" t="s">
        <v>39</v>
      </c>
      <c r="AM16" s="14">
        <v>6</v>
      </c>
    </row>
    <row r="17" spans="1:39" ht="27" customHeight="1">
      <c r="A17" s="226">
        <v>7</v>
      </c>
      <c r="B17" s="110"/>
      <c r="C17" s="90">
        <f t="shared" si="0"/>
        <v>0</v>
      </c>
      <c r="D17" s="110"/>
      <c r="E17" s="110"/>
      <c r="F17" s="112"/>
      <c r="G17" s="112"/>
      <c r="H17" s="110"/>
      <c r="I17" s="110"/>
      <c r="J17" s="113" t="s">
        <v>187</v>
      </c>
      <c r="K17" s="93">
        <v>2</v>
      </c>
      <c r="L17" s="220"/>
      <c r="M17" s="95"/>
      <c r="N17" s="95"/>
      <c r="O17" s="96">
        <f t="shared" si="1"/>
        <v>0</v>
      </c>
      <c r="P17" s="221"/>
      <c r="Q17" s="98">
        <f t="shared" si="2"/>
      </c>
      <c r="R17" s="336"/>
      <c r="S17" s="222"/>
      <c r="T17" s="353"/>
      <c r="U17" s="221"/>
      <c r="V17" s="98">
        <f t="shared" si="3"/>
      </c>
      <c r="W17" s="338"/>
      <c r="X17" s="222"/>
      <c r="Y17" s="357"/>
      <c r="Z17" s="121"/>
      <c r="AB17" s="224" t="s">
        <v>267</v>
      </c>
      <c r="AC17" s="225">
        <v>87</v>
      </c>
      <c r="AE17" s="106">
        <v>54</v>
      </c>
      <c r="AF17" s="107" t="s">
        <v>211</v>
      </c>
      <c r="AL17" s="108" t="s">
        <v>212</v>
      </c>
      <c r="AM17" s="14">
        <v>7</v>
      </c>
    </row>
    <row r="18" spans="1:39" ht="27" customHeight="1">
      <c r="A18" s="226">
        <v>8</v>
      </c>
      <c r="B18" s="110"/>
      <c r="C18" s="90">
        <f t="shared" si="0"/>
        <v>0</v>
      </c>
      <c r="D18" s="110"/>
      <c r="E18" s="110"/>
      <c r="F18" s="112"/>
      <c r="G18" s="112"/>
      <c r="H18" s="110"/>
      <c r="I18" s="110"/>
      <c r="J18" s="113" t="s">
        <v>187</v>
      </c>
      <c r="K18" s="93">
        <v>2</v>
      </c>
      <c r="L18" s="220"/>
      <c r="M18" s="95"/>
      <c r="N18" s="95"/>
      <c r="O18" s="96">
        <f t="shared" si="1"/>
        <v>0</v>
      </c>
      <c r="P18" s="221"/>
      <c r="Q18" s="98">
        <f t="shared" si="2"/>
      </c>
      <c r="R18" s="336"/>
      <c r="S18" s="222"/>
      <c r="T18" s="354"/>
      <c r="U18" s="221"/>
      <c r="V18" s="98">
        <f t="shared" si="3"/>
      </c>
      <c r="W18" s="338"/>
      <c r="X18" s="222"/>
      <c r="Y18" s="357"/>
      <c r="Z18" s="121"/>
      <c r="AB18" s="224"/>
      <c r="AC18" s="225">
        <v>88</v>
      </c>
      <c r="AE18" s="106">
        <v>55</v>
      </c>
      <c r="AF18" s="107" t="s">
        <v>215</v>
      </c>
      <c r="AL18" s="108" t="s">
        <v>216</v>
      </c>
      <c r="AM18" s="14">
        <v>8</v>
      </c>
    </row>
    <row r="19" spans="1:39" ht="27" customHeight="1">
      <c r="A19" s="226">
        <v>9</v>
      </c>
      <c r="B19" s="110"/>
      <c r="C19" s="90">
        <f t="shared" si="0"/>
        <v>0</v>
      </c>
      <c r="D19" s="110"/>
      <c r="E19" s="110"/>
      <c r="F19" s="112"/>
      <c r="G19" s="112"/>
      <c r="H19" s="110"/>
      <c r="I19" s="110"/>
      <c r="J19" s="113" t="s">
        <v>187</v>
      </c>
      <c r="K19" s="93">
        <v>2</v>
      </c>
      <c r="L19" s="220"/>
      <c r="M19" s="95"/>
      <c r="N19" s="95"/>
      <c r="O19" s="96">
        <f t="shared" si="1"/>
        <v>0</v>
      </c>
      <c r="P19" s="221"/>
      <c r="Q19" s="98">
        <f t="shared" si="2"/>
      </c>
      <c r="R19" s="336"/>
      <c r="S19" s="222"/>
      <c r="T19" s="352"/>
      <c r="U19" s="221"/>
      <c r="V19" s="98">
        <f t="shared" si="3"/>
      </c>
      <c r="W19" s="338"/>
      <c r="X19" s="222"/>
      <c r="Y19" s="358"/>
      <c r="Z19" s="121"/>
      <c r="AB19" s="224" t="s">
        <v>138</v>
      </c>
      <c r="AC19" s="225">
        <v>89</v>
      </c>
      <c r="AE19" s="106">
        <v>56</v>
      </c>
      <c r="AF19" s="107" t="s">
        <v>220</v>
      </c>
      <c r="AL19" s="108" t="s">
        <v>221</v>
      </c>
      <c r="AM19" s="14">
        <v>9</v>
      </c>
    </row>
    <row r="20" spans="1:39" ht="27" customHeight="1">
      <c r="A20" s="226">
        <v>10</v>
      </c>
      <c r="B20" s="110"/>
      <c r="C20" s="90">
        <f t="shared" si="0"/>
        <v>0</v>
      </c>
      <c r="D20" s="110"/>
      <c r="E20" s="110"/>
      <c r="F20" s="112"/>
      <c r="G20" s="112"/>
      <c r="H20" s="110"/>
      <c r="I20" s="110"/>
      <c r="J20" s="113" t="s">
        <v>187</v>
      </c>
      <c r="K20" s="93">
        <v>2</v>
      </c>
      <c r="L20" s="220"/>
      <c r="M20" s="95"/>
      <c r="N20" s="95"/>
      <c r="O20" s="96">
        <f t="shared" si="1"/>
        <v>0</v>
      </c>
      <c r="P20" s="221"/>
      <c r="Q20" s="98">
        <f t="shared" si="2"/>
      </c>
      <c r="R20" s="336"/>
      <c r="S20" s="222"/>
      <c r="T20" s="353"/>
      <c r="U20" s="221"/>
      <c r="V20" s="98">
        <f t="shared" si="3"/>
      </c>
      <c r="W20" s="338"/>
      <c r="X20" s="222"/>
      <c r="Y20" s="357"/>
      <c r="Z20" s="121"/>
      <c r="AB20" s="224" t="s">
        <v>177</v>
      </c>
      <c r="AC20" s="225">
        <v>90</v>
      </c>
      <c r="AE20" s="106">
        <v>57</v>
      </c>
      <c r="AF20" s="107" t="s">
        <v>196</v>
      </c>
      <c r="AL20" s="108" t="s">
        <v>222</v>
      </c>
      <c r="AM20" s="14">
        <v>10</v>
      </c>
    </row>
    <row r="21" spans="1:39" ht="27" customHeight="1">
      <c r="A21" s="226">
        <v>11</v>
      </c>
      <c r="B21" s="110"/>
      <c r="C21" s="90">
        <f aca="true" t="shared" si="4" ref="C21:C30">$G$7</f>
        <v>0</v>
      </c>
      <c r="D21" s="110"/>
      <c r="E21" s="110"/>
      <c r="F21" s="112"/>
      <c r="G21" s="112"/>
      <c r="H21" s="110"/>
      <c r="I21" s="110"/>
      <c r="J21" s="113" t="s">
        <v>187</v>
      </c>
      <c r="K21" s="93">
        <v>2</v>
      </c>
      <c r="L21" s="220"/>
      <c r="M21" s="95"/>
      <c r="N21" s="95"/>
      <c r="O21" s="96">
        <f aca="true" t="shared" si="5" ref="O21:O30">$G$4</f>
        <v>0</v>
      </c>
      <c r="P21" s="221"/>
      <c r="Q21" s="98">
        <f aca="true" t="shared" si="6" ref="Q21:Q30">IF(P21="","",VLOOKUP(P21,$AB$11:$AC$22,2,))</f>
      </c>
      <c r="R21" s="336"/>
      <c r="S21" s="222"/>
      <c r="T21" s="354"/>
      <c r="U21" s="221"/>
      <c r="V21" s="98">
        <f aca="true" t="shared" si="7" ref="V21:V30">IF(U21="","",VLOOKUP(U21,$AB$11:$AC$22,2,))</f>
      </c>
      <c r="W21" s="338"/>
      <c r="X21" s="222"/>
      <c r="Y21" s="357"/>
      <c r="Z21" s="121"/>
      <c r="AB21" s="224" t="s">
        <v>268</v>
      </c>
      <c r="AC21" s="225">
        <v>91</v>
      </c>
      <c r="AE21" s="128">
        <v>58</v>
      </c>
      <c r="AF21" s="129" t="s">
        <v>224</v>
      </c>
      <c r="AL21" s="108" t="s">
        <v>225</v>
      </c>
      <c r="AM21" s="14">
        <v>11</v>
      </c>
    </row>
    <row r="22" spans="1:39" ht="27" customHeight="1">
      <c r="A22" s="226">
        <v>12</v>
      </c>
      <c r="B22" s="110"/>
      <c r="C22" s="90">
        <f t="shared" si="4"/>
        <v>0</v>
      </c>
      <c r="D22" s="110"/>
      <c r="E22" s="110"/>
      <c r="F22" s="112"/>
      <c r="G22" s="112"/>
      <c r="H22" s="110"/>
      <c r="I22" s="110"/>
      <c r="J22" s="113" t="s">
        <v>187</v>
      </c>
      <c r="K22" s="93">
        <v>2</v>
      </c>
      <c r="L22" s="220"/>
      <c r="M22" s="95"/>
      <c r="N22" s="95"/>
      <c r="O22" s="96">
        <f t="shared" si="5"/>
        <v>0</v>
      </c>
      <c r="P22" s="221"/>
      <c r="Q22" s="98">
        <f t="shared" si="6"/>
      </c>
      <c r="R22" s="336"/>
      <c r="S22" s="222"/>
      <c r="T22" s="355"/>
      <c r="U22" s="221"/>
      <c r="V22" s="98">
        <f t="shared" si="7"/>
      </c>
      <c r="W22" s="338"/>
      <c r="X22" s="222"/>
      <c r="Y22" s="358"/>
      <c r="Z22" s="121"/>
      <c r="AB22" s="224" t="s">
        <v>157</v>
      </c>
      <c r="AC22" s="225">
        <v>121</v>
      </c>
      <c r="AL22" s="108" t="s">
        <v>227</v>
      </c>
      <c r="AM22" s="14">
        <v>12</v>
      </c>
    </row>
    <row r="23" spans="1:39" ht="27" customHeight="1">
      <c r="A23" s="226">
        <v>13</v>
      </c>
      <c r="B23" s="110"/>
      <c r="C23" s="90">
        <f t="shared" si="4"/>
        <v>0</v>
      </c>
      <c r="D23" s="110"/>
      <c r="E23" s="110"/>
      <c r="F23" s="112"/>
      <c r="G23" s="112"/>
      <c r="H23" s="110"/>
      <c r="I23" s="110"/>
      <c r="J23" s="113" t="s">
        <v>187</v>
      </c>
      <c r="K23" s="93">
        <v>2</v>
      </c>
      <c r="L23" s="220"/>
      <c r="M23" s="95"/>
      <c r="N23" s="95"/>
      <c r="O23" s="96">
        <f t="shared" si="5"/>
        <v>0</v>
      </c>
      <c r="P23" s="221"/>
      <c r="Q23" s="98">
        <f t="shared" si="6"/>
      </c>
      <c r="R23" s="336"/>
      <c r="S23" s="222"/>
      <c r="T23" s="352"/>
      <c r="U23" s="221"/>
      <c r="V23" s="98">
        <f t="shared" si="7"/>
      </c>
      <c r="W23" s="338"/>
      <c r="X23" s="222"/>
      <c r="Y23" s="358"/>
      <c r="Z23" s="121"/>
      <c r="AB23" s="224"/>
      <c r="AC23" s="225"/>
      <c r="AL23" s="108" t="s">
        <v>79</v>
      </c>
      <c r="AM23" s="14">
        <v>13</v>
      </c>
    </row>
    <row r="24" spans="1:39" ht="27" customHeight="1">
      <c r="A24" s="226">
        <v>14</v>
      </c>
      <c r="B24" s="110"/>
      <c r="C24" s="90">
        <f t="shared" si="4"/>
        <v>0</v>
      </c>
      <c r="D24" s="110"/>
      <c r="E24" s="110"/>
      <c r="F24" s="112"/>
      <c r="G24" s="112"/>
      <c r="H24" s="110"/>
      <c r="I24" s="110"/>
      <c r="J24" s="113" t="s">
        <v>187</v>
      </c>
      <c r="K24" s="93">
        <v>2</v>
      </c>
      <c r="L24" s="220"/>
      <c r="M24" s="95"/>
      <c r="N24" s="95"/>
      <c r="O24" s="96">
        <f t="shared" si="5"/>
        <v>0</v>
      </c>
      <c r="P24" s="221"/>
      <c r="Q24" s="98">
        <f t="shared" si="6"/>
      </c>
      <c r="R24" s="336"/>
      <c r="S24" s="222"/>
      <c r="T24" s="354"/>
      <c r="U24" s="221"/>
      <c r="V24" s="98">
        <f t="shared" si="7"/>
      </c>
      <c r="W24" s="338"/>
      <c r="X24" s="222"/>
      <c r="Y24" s="357"/>
      <c r="Z24" s="121"/>
      <c r="AB24" s="104"/>
      <c r="AC24" s="105"/>
      <c r="AL24" s="108" t="s">
        <v>202</v>
      </c>
      <c r="AM24" s="14">
        <v>14</v>
      </c>
    </row>
    <row r="25" spans="1:39" ht="27" customHeight="1">
      <c r="A25" s="226">
        <v>15</v>
      </c>
      <c r="B25" s="110"/>
      <c r="C25" s="90">
        <f t="shared" si="4"/>
        <v>0</v>
      </c>
      <c r="D25" s="110"/>
      <c r="E25" s="110"/>
      <c r="F25" s="112"/>
      <c r="G25" s="112"/>
      <c r="H25" s="110"/>
      <c r="I25" s="110"/>
      <c r="J25" s="113" t="s">
        <v>187</v>
      </c>
      <c r="K25" s="93">
        <v>2</v>
      </c>
      <c r="L25" s="220"/>
      <c r="M25" s="95"/>
      <c r="N25" s="95"/>
      <c r="O25" s="96">
        <f t="shared" si="5"/>
        <v>0</v>
      </c>
      <c r="P25" s="221"/>
      <c r="Q25" s="98">
        <f t="shared" si="6"/>
      </c>
      <c r="R25" s="336"/>
      <c r="S25" s="222"/>
      <c r="T25" s="352"/>
      <c r="U25" s="221"/>
      <c r="V25" s="98">
        <f t="shared" si="7"/>
      </c>
      <c r="W25" s="338"/>
      <c r="X25" s="222"/>
      <c r="Y25" s="357"/>
      <c r="Z25" s="121"/>
      <c r="AB25" s="130"/>
      <c r="AC25" s="107"/>
      <c r="AL25" s="108" t="s">
        <v>230</v>
      </c>
      <c r="AM25" s="14">
        <v>15</v>
      </c>
    </row>
    <row r="26" spans="1:39" ht="27" customHeight="1">
      <c r="A26" s="226">
        <v>16</v>
      </c>
      <c r="B26" s="110"/>
      <c r="C26" s="90">
        <f t="shared" si="4"/>
        <v>0</v>
      </c>
      <c r="D26" s="110"/>
      <c r="E26" s="110"/>
      <c r="F26" s="112"/>
      <c r="G26" s="112"/>
      <c r="H26" s="110"/>
      <c r="I26" s="110"/>
      <c r="J26" s="113" t="s">
        <v>187</v>
      </c>
      <c r="K26" s="93">
        <v>2</v>
      </c>
      <c r="L26" s="220"/>
      <c r="M26" s="95"/>
      <c r="N26" s="95"/>
      <c r="O26" s="96">
        <f t="shared" si="5"/>
        <v>0</v>
      </c>
      <c r="P26" s="221"/>
      <c r="Q26" s="98">
        <f t="shared" si="6"/>
      </c>
      <c r="R26" s="336"/>
      <c r="S26" s="222"/>
      <c r="T26" s="353"/>
      <c r="U26" s="221"/>
      <c r="V26" s="98">
        <f t="shared" si="7"/>
      </c>
      <c r="W26" s="338"/>
      <c r="X26" s="222"/>
      <c r="Y26" s="358"/>
      <c r="Z26" s="121"/>
      <c r="AB26" s="131"/>
      <c r="AC26" s="129"/>
      <c r="AL26" s="108" t="s">
        <v>231</v>
      </c>
      <c r="AM26" s="14">
        <v>16</v>
      </c>
    </row>
    <row r="27" spans="1:39" ht="27" customHeight="1">
      <c r="A27" s="226">
        <v>17</v>
      </c>
      <c r="B27" s="110"/>
      <c r="C27" s="90">
        <f t="shared" si="4"/>
        <v>0</v>
      </c>
      <c r="D27" s="110"/>
      <c r="E27" s="110"/>
      <c r="F27" s="112"/>
      <c r="G27" s="112"/>
      <c r="H27" s="110"/>
      <c r="I27" s="110"/>
      <c r="J27" s="113" t="s">
        <v>187</v>
      </c>
      <c r="K27" s="93">
        <v>2</v>
      </c>
      <c r="L27" s="220"/>
      <c r="M27" s="95"/>
      <c r="N27" s="95"/>
      <c r="O27" s="96">
        <f t="shared" si="5"/>
        <v>0</v>
      </c>
      <c r="P27" s="221"/>
      <c r="Q27" s="98">
        <f t="shared" si="6"/>
      </c>
      <c r="R27" s="336"/>
      <c r="S27" s="222"/>
      <c r="T27" s="353"/>
      <c r="U27" s="221"/>
      <c r="V27" s="98">
        <f t="shared" si="7"/>
      </c>
      <c r="W27" s="338"/>
      <c r="X27" s="222"/>
      <c r="Y27" s="358"/>
      <c r="Z27" s="121"/>
      <c r="AL27" s="108" t="s">
        <v>232</v>
      </c>
      <c r="AM27" s="14">
        <v>17</v>
      </c>
    </row>
    <row r="28" spans="1:39" ht="27" customHeight="1">
      <c r="A28" s="226">
        <v>18</v>
      </c>
      <c r="B28" s="110"/>
      <c r="C28" s="90">
        <f t="shared" si="4"/>
        <v>0</v>
      </c>
      <c r="D28" s="110"/>
      <c r="E28" s="110"/>
      <c r="F28" s="112"/>
      <c r="G28" s="112"/>
      <c r="H28" s="110"/>
      <c r="I28" s="110"/>
      <c r="J28" s="113" t="s">
        <v>187</v>
      </c>
      <c r="K28" s="93">
        <v>2</v>
      </c>
      <c r="L28" s="220"/>
      <c r="M28" s="95"/>
      <c r="N28" s="95"/>
      <c r="O28" s="96">
        <f t="shared" si="5"/>
        <v>0</v>
      </c>
      <c r="P28" s="221"/>
      <c r="Q28" s="98">
        <f t="shared" si="6"/>
      </c>
      <c r="R28" s="336"/>
      <c r="S28" s="222"/>
      <c r="T28" s="353"/>
      <c r="U28" s="221"/>
      <c r="V28" s="98">
        <f t="shared" si="7"/>
      </c>
      <c r="W28" s="338"/>
      <c r="X28" s="222"/>
      <c r="Y28" s="358"/>
      <c r="Z28" s="121"/>
      <c r="AL28" s="108" t="s">
        <v>233</v>
      </c>
      <c r="AM28" s="14">
        <v>18</v>
      </c>
    </row>
    <row r="29" spans="1:39" ht="27" customHeight="1">
      <c r="A29" s="226">
        <v>19</v>
      </c>
      <c r="B29" s="110"/>
      <c r="C29" s="90">
        <f t="shared" si="4"/>
        <v>0</v>
      </c>
      <c r="D29" s="110"/>
      <c r="E29" s="110"/>
      <c r="F29" s="112"/>
      <c r="G29" s="112"/>
      <c r="H29" s="110"/>
      <c r="I29" s="110"/>
      <c r="J29" s="113" t="s">
        <v>187</v>
      </c>
      <c r="K29" s="93">
        <v>2</v>
      </c>
      <c r="L29" s="220"/>
      <c r="M29" s="95"/>
      <c r="N29" s="95"/>
      <c r="O29" s="96">
        <f t="shared" si="5"/>
        <v>0</v>
      </c>
      <c r="P29" s="221"/>
      <c r="Q29" s="98">
        <f t="shared" si="6"/>
      </c>
      <c r="R29" s="336"/>
      <c r="S29" s="222"/>
      <c r="T29" s="353"/>
      <c r="U29" s="228"/>
      <c r="V29" s="98">
        <f t="shared" si="7"/>
      </c>
      <c r="W29" s="338"/>
      <c r="X29" s="222"/>
      <c r="Y29" s="357"/>
      <c r="Z29" s="121"/>
      <c r="AL29" s="108" t="s">
        <v>198</v>
      </c>
      <c r="AM29" s="14">
        <v>19</v>
      </c>
    </row>
    <row r="30" spans="1:39" ht="27" customHeight="1">
      <c r="A30" s="226">
        <v>20</v>
      </c>
      <c r="B30" s="110"/>
      <c r="C30" s="90">
        <f t="shared" si="4"/>
        <v>0</v>
      </c>
      <c r="D30" s="110"/>
      <c r="E30" s="110"/>
      <c r="F30" s="112"/>
      <c r="G30" s="112"/>
      <c r="H30" s="110"/>
      <c r="I30" s="110"/>
      <c r="J30" s="113" t="s">
        <v>187</v>
      </c>
      <c r="K30" s="93">
        <v>2</v>
      </c>
      <c r="L30" s="220"/>
      <c r="M30" s="95"/>
      <c r="N30" s="95"/>
      <c r="O30" s="96">
        <f t="shared" si="5"/>
        <v>0</v>
      </c>
      <c r="P30" s="221"/>
      <c r="Q30" s="98">
        <f t="shared" si="6"/>
      </c>
      <c r="R30" s="336"/>
      <c r="S30" s="222"/>
      <c r="T30" s="353"/>
      <c r="U30" s="228"/>
      <c r="V30" s="98">
        <f t="shared" si="7"/>
      </c>
      <c r="W30" s="338"/>
      <c r="X30" s="222"/>
      <c r="Y30" s="359"/>
      <c r="Z30" s="121"/>
      <c r="AL30" s="108" t="s">
        <v>234</v>
      </c>
      <c r="AM30" s="14">
        <v>20</v>
      </c>
    </row>
    <row r="31" spans="38:39" ht="17.25" customHeight="1">
      <c r="AL31" s="132" t="s">
        <v>236</v>
      </c>
      <c r="AM31" s="14">
        <v>21</v>
      </c>
    </row>
    <row r="32" spans="5:26" ht="17.25" customHeight="1">
      <c r="E32" s="133"/>
      <c r="F32" s="429" t="s">
        <v>238</v>
      </c>
      <c r="G32" s="134" t="s">
        <v>62</v>
      </c>
      <c r="H32" s="135"/>
      <c r="I32" s="135"/>
      <c r="M32" s="430" t="s">
        <v>239</v>
      </c>
      <c r="N32" s="430"/>
      <c r="O32" s="230"/>
      <c r="P32" s="231" t="s">
        <v>240</v>
      </c>
      <c r="Q32" s="232"/>
      <c r="R32" s="431" t="s">
        <v>241</v>
      </c>
      <c r="S32" s="432"/>
      <c r="T32" s="233"/>
      <c r="U32" s="234" t="s">
        <v>10</v>
      </c>
      <c r="V32" s="235"/>
      <c r="W32" s="229" t="s">
        <v>169</v>
      </c>
      <c r="X32" s="430" t="s">
        <v>242</v>
      </c>
      <c r="Y32" s="430"/>
      <c r="Z32" s="430"/>
    </row>
    <row r="33" spans="5:26" ht="27" customHeight="1">
      <c r="E33" s="133"/>
      <c r="F33" s="430"/>
      <c r="G33" s="143"/>
      <c r="H33" s="135"/>
      <c r="I33" s="135"/>
      <c r="M33" s="430" t="s">
        <v>243</v>
      </c>
      <c r="N33" s="430"/>
      <c r="O33" s="144"/>
      <c r="P33" s="145">
        <v>400</v>
      </c>
      <c r="Q33" s="146"/>
      <c r="R33" s="399">
        <v>1500</v>
      </c>
      <c r="S33" s="400"/>
      <c r="T33" s="147"/>
      <c r="U33" s="148">
        <f>SUM(P33:S33)</f>
        <v>1900</v>
      </c>
      <c r="V33" s="62"/>
      <c r="W33" s="134">
        <f>COUNTA(P11:P30)-W34</f>
        <v>0</v>
      </c>
      <c r="X33" s="401">
        <f>IF(W33="","",U33*W33)</f>
        <v>0</v>
      </c>
      <c r="Y33" s="401"/>
      <c r="Z33" s="401"/>
    </row>
    <row r="34" spans="13:26" ht="27" customHeight="1">
      <c r="M34" s="430" t="s">
        <v>149</v>
      </c>
      <c r="N34" s="430"/>
      <c r="O34" s="144"/>
      <c r="P34" s="145">
        <v>400</v>
      </c>
      <c r="Q34" s="146"/>
      <c r="R34" s="399">
        <v>2500</v>
      </c>
      <c r="S34" s="400"/>
      <c r="T34" s="147"/>
      <c r="U34" s="148">
        <f>SUM(P34:S34)</f>
        <v>2900</v>
      </c>
      <c r="V34" s="62"/>
      <c r="W34" s="134">
        <f>COUNTA(U11:U30)</f>
        <v>0</v>
      </c>
      <c r="X34" s="401">
        <f>IF(W34="","",U34*W34)</f>
        <v>0</v>
      </c>
      <c r="Y34" s="401"/>
      <c r="Z34" s="401"/>
    </row>
    <row r="35" spans="13:26" ht="27" customHeight="1">
      <c r="M35" s="430" t="s">
        <v>205</v>
      </c>
      <c r="N35" s="430"/>
      <c r="O35" s="144"/>
      <c r="P35" s="145">
        <v>400</v>
      </c>
      <c r="Q35" s="146"/>
      <c r="R35" s="402"/>
      <c r="S35" s="403"/>
      <c r="T35" s="147"/>
      <c r="U35" s="148">
        <f>SUM(P35:S35)</f>
        <v>400</v>
      </c>
      <c r="V35" s="62"/>
      <c r="W35" s="134">
        <f>COUNTA(F11:F30)-W33-W34</f>
        <v>0</v>
      </c>
      <c r="X35" s="401">
        <f>IF(W35="","",U35*W35)</f>
        <v>0</v>
      </c>
      <c r="Y35" s="401"/>
      <c r="Z35" s="401"/>
    </row>
    <row r="36" spans="13:26" ht="27" customHeight="1">
      <c r="M36" s="430" t="s">
        <v>244</v>
      </c>
      <c r="N36" s="430"/>
      <c r="O36" s="144"/>
      <c r="P36" s="149"/>
      <c r="Q36" s="146"/>
      <c r="R36" s="399">
        <v>2500</v>
      </c>
      <c r="S36" s="400"/>
      <c r="T36" s="147"/>
      <c r="U36" s="148">
        <f>SUM(P36:S36)</f>
        <v>2500</v>
      </c>
      <c r="V36" s="62"/>
      <c r="W36" s="134">
        <f>IF(COUNTA(Z11:Z30)=0,0,1)</f>
        <v>0</v>
      </c>
      <c r="X36" s="401">
        <f>IF(W36="","",U36*W36)</f>
        <v>0</v>
      </c>
      <c r="Y36" s="401"/>
      <c r="Z36" s="401"/>
    </row>
    <row r="37" spans="14:26" ht="27" customHeight="1">
      <c r="N37" s="150" t="s">
        <v>246</v>
      </c>
      <c r="O37" s="151"/>
      <c r="P37" s="151" t="e">
        <f>P33*W37</f>
        <v>#VALUE!</v>
      </c>
      <c r="Q37" s="150"/>
      <c r="R37" s="404" t="e">
        <f>X37-P37</f>
        <v>#VALUE!</v>
      </c>
      <c r="S37" s="405"/>
      <c r="T37" s="152"/>
      <c r="U37" s="236" t="s">
        <v>246</v>
      </c>
      <c r="W37" s="134">
        <f>IF(G7="","",SUM(W33:W35))</f>
      </c>
      <c r="X37" s="401">
        <f>IF(W37="","",SUM(X33:Z36))</f>
      </c>
      <c r="Y37" s="401"/>
      <c r="Z37" s="401"/>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sheet="1" selectLockedCells="1"/>
  <mergeCells count="23">
    <mergeCell ref="R37:S37"/>
    <mergeCell ref="X37:Z37"/>
    <mergeCell ref="R33:S33"/>
    <mergeCell ref="X33:Z33"/>
    <mergeCell ref="M34:N34"/>
    <mergeCell ref="R34:S34"/>
    <mergeCell ref="X34:Z34"/>
    <mergeCell ref="M36:N36"/>
    <mergeCell ref="R36:S36"/>
    <mergeCell ref="X36:Z36"/>
    <mergeCell ref="M35:N35"/>
    <mergeCell ref="R35:S35"/>
    <mergeCell ref="X35:Z35"/>
    <mergeCell ref="F1:X1"/>
    <mergeCell ref="S3:W3"/>
    <mergeCell ref="S4:X4"/>
    <mergeCell ref="S5:X5"/>
    <mergeCell ref="S6:X6"/>
    <mergeCell ref="F32:F33"/>
    <mergeCell ref="M32:N32"/>
    <mergeCell ref="R32:S32"/>
    <mergeCell ref="X32:Z32"/>
    <mergeCell ref="M33:N33"/>
  </mergeCells>
  <conditionalFormatting sqref="S11:S30">
    <cfRule type="expression" priority="1" dxfId="8" stopIfTrue="1">
      <formula>$Q11=90</formula>
    </cfRule>
    <cfRule type="expression" priority="2" dxfId="8" stopIfTrue="1">
      <formula>$Q11=87</formula>
    </cfRule>
    <cfRule type="expression" priority="3" dxfId="8" stopIfTrue="1">
      <formula>$Q11&lt;81</formula>
    </cfRule>
  </conditionalFormatting>
  <conditionalFormatting sqref="X11:X30">
    <cfRule type="expression" priority="4" dxfId="8" stopIfTrue="1">
      <formula>$V11=90</formula>
    </cfRule>
    <cfRule type="expression" priority="5" dxfId="8" stopIfTrue="1">
      <formula>$V11=87</formula>
    </cfRule>
    <cfRule type="expression" priority="6" dxfId="8" stopIfTrue="1">
      <formula>$V11&lt;81</formula>
    </cfRule>
  </conditionalFormatting>
  <dataValidations count="11">
    <dataValidation type="list" showInputMessage="1" showErrorMessage="1" sqref="U11:U30 P11:P30">
      <formula1>$AB$10:$AB$24</formula1>
    </dataValidation>
    <dataValidation type="whole" allowBlank="1" showInputMessage="1" showErrorMessage="1" imeMode="halfAlpha" sqref="N11:N30">
      <formula1>101</formula1>
      <formula2>1231</formula2>
    </dataValidation>
    <dataValidation type="whole" allowBlank="1" showInputMessage="1" showErrorMessage="1" imeMode="halfAlpha" sqref="M11:M30">
      <formula1>1900</formula1>
      <formula2>2100</formula2>
    </dataValidation>
    <dataValidation allowBlank="1" showInputMessage="1" showErrorMessage="1" imeMode="halfKatakana" sqref="G11:I30 G6"/>
    <dataValidation allowBlank="1" showInputMessage="1" showErrorMessage="1" imeMode="halfAlpha" sqref="Y30 W11:W30 R11:R30 E11:E30 B11:B30"/>
    <dataValidation type="list" showInputMessage="1" showErrorMessage="1" sqref="H33:I33">
      <formula1>#REF!</formula1>
    </dataValidation>
    <dataValidation type="list" allowBlank="1" showInputMessage="1" showErrorMessage="1" sqref="G5">
      <formula1>$AL$10:$AL$31</formula1>
    </dataValidation>
    <dataValidation type="list" allowBlank="1" showInputMessage="1" showErrorMessage="1" sqref="L11:L30">
      <formula1>$AH$10:$AH$13</formula1>
    </dataValidation>
    <dataValidation type="list" allowBlank="1" showInputMessage="1" showErrorMessage="1" sqref="G4">
      <formula1>$AF$10:$AF$21</formula1>
    </dataValidation>
    <dataValidation type="list" allowBlank="1" showInputMessage="1" showErrorMessage="1" sqref="Z11:Z30">
      <formula1>$AJ$10:$AJ$11</formula1>
    </dataValidation>
    <dataValidation type="list" allowBlank="1" showInputMessage="1" showErrorMessage="1" sqref="T10:T30 Y10:Y29">
      <formula1>$AM$4:$AM$5</formula1>
    </dataValidation>
  </dataValidations>
  <printOptions horizontalCentered="1"/>
  <pageMargins left="0.31496062992125984" right="0.31496062992125984" top="0.7480314960629921" bottom="0.7480314960629921" header="0.31496062992125984" footer="0.31496062992125984"/>
  <pageSetup horizontalDpi="300" verticalDpi="300" orientation="portrait" paperSize="9" scale="78" r:id="rId3"/>
  <legacyDrawing r:id="rId2"/>
</worksheet>
</file>

<file path=xl/worksheets/sheet5.xml><?xml version="1.0" encoding="utf-8"?>
<worksheet xmlns="http://schemas.openxmlformats.org/spreadsheetml/2006/main" xmlns:r="http://schemas.openxmlformats.org/officeDocument/2006/relationships">
  <sheetPr>
    <tabColor indexed="22"/>
  </sheetPr>
  <dimension ref="A1:IV48"/>
  <sheetViews>
    <sheetView view="pageBreakPreview" zoomScaleSheetLayoutView="100" zoomScalePageLayoutView="0" workbookViewId="0" topLeftCell="A1">
      <selection activeCell="C11" sqref="C11"/>
    </sheetView>
  </sheetViews>
  <sheetFormatPr defaultColWidth="9.00390625" defaultRowHeight="13.5"/>
  <cols>
    <col min="1" max="1" width="5.125" style="154" customWidth="1"/>
    <col min="2" max="2" width="4.25390625" style="154" customWidth="1"/>
    <col min="3" max="3" width="20.625" style="154" customWidth="1"/>
    <col min="4" max="4" width="3.375" style="154" customWidth="1"/>
    <col min="5" max="6" width="7.875" style="154" customWidth="1"/>
    <col min="7" max="7" width="9.375" style="154" customWidth="1"/>
    <col min="8" max="8" width="5.00390625" style="154" customWidth="1"/>
    <col min="9" max="9" width="4.75390625" style="154" customWidth="1"/>
    <col min="10" max="10" width="13.25390625" style="154" customWidth="1"/>
    <col min="11" max="12" width="13.375" style="154" customWidth="1"/>
    <col min="13" max="13" width="9.00390625" style="154" bestFit="1" customWidth="1"/>
    <col min="14" max="16384" width="9.00390625" style="154" customWidth="1"/>
  </cols>
  <sheetData>
    <row r="1" spans="1:10" ht="22.5" customHeight="1">
      <c r="A1" s="155" t="s">
        <v>269</v>
      </c>
      <c r="B1" s="156"/>
      <c r="C1" s="156" t="s">
        <v>270</v>
      </c>
      <c r="D1" s="155"/>
      <c r="E1" s="155"/>
      <c r="F1" s="155"/>
      <c r="G1" s="155"/>
      <c r="H1" s="155"/>
      <c r="I1" s="155"/>
      <c r="J1" s="155"/>
    </row>
    <row r="2" spans="1:10" ht="12" customHeight="1">
      <c r="A2" s="157" t="s">
        <v>2</v>
      </c>
      <c r="B2" s="157"/>
      <c r="C2" s="157" t="s">
        <v>153</v>
      </c>
      <c r="D2" s="237" t="s">
        <v>175</v>
      </c>
      <c r="E2" s="407" t="s">
        <v>235</v>
      </c>
      <c r="F2" s="407"/>
      <c r="G2" s="407" t="s">
        <v>90</v>
      </c>
      <c r="H2" s="407"/>
      <c r="I2" s="407" t="s">
        <v>250</v>
      </c>
      <c r="J2" s="407"/>
    </row>
    <row r="3" spans="1:10" ht="26.25" customHeight="1">
      <c r="A3" s="160" t="s">
        <v>251</v>
      </c>
      <c r="B3" s="161"/>
      <c r="C3" s="161" t="s">
        <v>271</v>
      </c>
      <c r="D3" s="163">
        <v>2</v>
      </c>
      <c r="E3" s="407" t="s">
        <v>46</v>
      </c>
      <c r="F3" s="407"/>
      <c r="G3" s="407" t="s">
        <v>218</v>
      </c>
      <c r="H3" s="407"/>
      <c r="I3" s="407" t="s">
        <v>45</v>
      </c>
      <c r="J3" s="407"/>
    </row>
    <row r="4" spans="1:10" ht="21" customHeight="1">
      <c r="A4" s="408"/>
      <c r="B4" s="409"/>
      <c r="C4" s="410"/>
      <c r="D4" s="411" t="s">
        <v>9</v>
      </c>
      <c r="E4" s="164" t="s">
        <v>30</v>
      </c>
      <c r="F4" s="165" t="s">
        <v>272</v>
      </c>
      <c r="G4" s="238">
        <v>1.2</v>
      </c>
      <c r="H4" s="433">
        <f>IF(F4="","",IF(F4="記録無",0,IF(VALUE(F4)&gt;26.4,0,INT(9.23076*(26.7-VALUE(F4))^1.835))))</f>
        <v>452</v>
      </c>
      <c r="I4" s="433"/>
      <c r="J4" s="164" t="s">
        <v>76</v>
      </c>
    </row>
    <row r="5" spans="1:11" ht="21" customHeight="1">
      <c r="A5" s="167"/>
      <c r="B5" s="414"/>
      <c r="C5" s="415"/>
      <c r="D5" s="411"/>
      <c r="E5" s="164" t="s">
        <v>258</v>
      </c>
      <c r="F5" s="416" t="s">
        <v>273</v>
      </c>
      <c r="G5" s="416"/>
      <c r="H5" s="433">
        <f>IF(F5="","",IF(F5="記録無",0,IF(VALUE(F5)&lt;0.76,0,INT(1.84523*(VALUE(F5)*100-75)^1.348))))</f>
        <v>409</v>
      </c>
      <c r="I5" s="433"/>
      <c r="J5" s="434">
        <f>SUM(H4:I7)</f>
        <v>1640</v>
      </c>
      <c r="K5" s="154" t="s">
        <v>255</v>
      </c>
    </row>
    <row r="6" spans="1:11" ht="21" customHeight="1">
      <c r="A6" s="167"/>
      <c r="B6" s="414"/>
      <c r="C6" s="415"/>
      <c r="D6" s="411"/>
      <c r="E6" s="164" t="s">
        <v>108</v>
      </c>
      <c r="F6" s="437" t="s">
        <v>70</v>
      </c>
      <c r="G6" s="438"/>
      <c r="H6" s="433">
        <f>IF(F6="","",IF(F6="記録無",0,IF(VALUE(F6)&lt;1.53,0,INT(56.0211*(VALUE(F6)-1.5)^1.05))))</f>
        <v>352</v>
      </c>
      <c r="I6" s="433"/>
      <c r="J6" s="435"/>
      <c r="K6" s="154" t="s">
        <v>274</v>
      </c>
    </row>
    <row r="7" spans="1:10" ht="21" customHeight="1">
      <c r="A7" s="167"/>
      <c r="B7" s="414"/>
      <c r="C7" s="415"/>
      <c r="D7" s="411"/>
      <c r="E7" s="164" t="s">
        <v>115</v>
      </c>
      <c r="F7" s="165" t="s">
        <v>55</v>
      </c>
      <c r="G7" s="238">
        <v>-2.1</v>
      </c>
      <c r="H7" s="433">
        <f>IF(F7="","",IF(F7="記録無",0,IF(VALUE(F7)&gt;42.08,0,INT(4.99087*(42.5-VALUE(F7))^1.81))))</f>
        <v>427</v>
      </c>
      <c r="I7" s="433"/>
      <c r="J7" s="436"/>
    </row>
    <row r="8" spans="1:10" ht="11.25" customHeight="1">
      <c r="A8" s="168"/>
      <c r="B8" s="168"/>
      <c r="C8" s="168"/>
      <c r="D8" s="168"/>
      <c r="E8" s="168"/>
      <c r="F8" s="168"/>
      <c r="G8" s="168"/>
      <c r="H8" s="168"/>
      <c r="I8" s="168"/>
      <c r="J8" s="168"/>
    </row>
    <row r="9" spans="1:256" ht="22.5" customHeight="1">
      <c r="A9" s="239" t="s">
        <v>269</v>
      </c>
      <c r="C9" s="240" t="s">
        <v>275</v>
      </c>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c r="IR9" s="239"/>
      <c r="IS9" s="239"/>
      <c r="IT9" s="239"/>
      <c r="IU9" s="239"/>
      <c r="IV9" s="239"/>
    </row>
    <row r="10" spans="1:256" ht="12" customHeight="1">
      <c r="A10" s="241" t="s">
        <v>2</v>
      </c>
      <c r="B10" s="241"/>
      <c r="C10" s="242"/>
      <c r="D10" s="243" t="s">
        <v>175</v>
      </c>
      <c r="E10" s="439" t="s">
        <v>235</v>
      </c>
      <c r="F10" s="439"/>
      <c r="G10" s="439" t="s">
        <v>90</v>
      </c>
      <c r="H10" s="439"/>
      <c r="I10" s="439" t="s">
        <v>250</v>
      </c>
      <c r="J10" s="4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c r="IR10" s="239"/>
      <c r="IS10" s="239"/>
      <c r="IT10" s="239"/>
      <c r="IU10" s="239"/>
      <c r="IV10" s="239"/>
    </row>
    <row r="11" spans="1:256" ht="26.25" customHeight="1">
      <c r="A11" s="244" t="s">
        <v>251</v>
      </c>
      <c r="B11" s="245"/>
      <c r="C11" s="246"/>
      <c r="D11" s="247"/>
      <c r="E11" s="439">
        <f>'女子申込(様式1-1)'!$G$5</f>
        <v>0</v>
      </c>
      <c r="F11" s="439"/>
      <c r="G11" s="439">
        <f>'女子申込(様式1-1)'!$G$3</f>
        <v>0</v>
      </c>
      <c r="H11" s="439"/>
      <c r="I11" s="439">
        <f>'女子申込(様式1-1)'!$G$7</f>
        <v>0</v>
      </c>
      <c r="J11" s="4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c r="IR11" s="239"/>
      <c r="IS11" s="239"/>
      <c r="IT11" s="239"/>
      <c r="IU11" s="239"/>
      <c r="IV11" s="239"/>
    </row>
    <row r="12" spans="1:256" ht="21" customHeight="1">
      <c r="A12" s="422"/>
      <c r="B12" s="422"/>
      <c r="C12" s="423"/>
      <c r="D12" s="440" t="s">
        <v>9</v>
      </c>
      <c r="E12" s="248" t="s">
        <v>30</v>
      </c>
      <c r="F12" s="249"/>
      <c r="G12" s="250"/>
      <c r="H12" s="433">
        <f>IF(F12="","",IF(F12="記録無",0,IF(VALUE(F12)&gt;26.4,0,INT(9.23076*(26.7-VALUE(F12))^1.835))))</f>
      </c>
      <c r="I12" s="433"/>
      <c r="J12" s="248" t="s">
        <v>76</v>
      </c>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c r="IH12" s="239"/>
      <c r="II12" s="239"/>
      <c r="IJ12" s="239"/>
      <c r="IK12" s="239"/>
      <c r="IL12" s="239"/>
      <c r="IM12" s="239"/>
      <c r="IN12" s="239"/>
      <c r="IO12" s="239"/>
      <c r="IP12" s="239"/>
      <c r="IQ12" s="239"/>
      <c r="IR12" s="239"/>
      <c r="IS12" s="239"/>
      <c r="IT12" s="239"/>
      <c r="IU12" s="239"/>
      <c r="IV12" s="239"/>
    </row>
    <row r="13" spans="1:256" ht="21" customHeight="1">
      <c r="A13" s="181"/>
      <c r="B13" s="425"/>
      <c r="C13" s="426"/>
      <c r="D13" s="440"/>
      <c r="E13" s="248" t="s">
        <v>258</v>
      </c>
      <c r="F13" s="441"/>
      <c r="G13" s="441"/>
      <c r="H13" s="433">
        <f>IF(F13="","",IF(F13="記録無",0,IF(VALUE(F13)&lt;0.76,0,INT(1.84523*(VALUE(F13)*100-75)^1.348))))</f>
      </c>
      <c r="I13" s="433"/>
      <c r="J13" s="434">
        <f>SUM(H12:I15)</f>
        <v>0</v>
      </c>
      <c r="K13" s="154" t="s">
        <v>255</v>
      </c>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c r="IR13" s="239"/>
      <c r="IS13" s="239"/>
      <c r="IT13" s="239"/>
      <c r="IU13" s="239"/>
      <c r="IV13" s="239"/>
    </row>
    <row r="14" spans="1:256" ht="21" customHeight="1">
      <c r="A14" s="181"/>
      <c r="B14" s="425"/>
      <c r="C14" s="426"/>
      <c r="D14" s="440"/>
      <c r="E14" s="248" t="s">
        <v>108</v>
      </c>
      <c r="F14" s="442"/>
      <c r="G14" s="443"/>
      <c r="H14" s="433">
        <f>IF(F14="","",IF(F14="記録無",0,IF(VALUE(F14)&lt;1.53,0,INT(56.0211*(VALUE(F14)-1.5)^1.05))))</f>
      </c>
      <c r="I14" s="433"/>
      <c r="J14" s="435"/>
      <c r="K14" s="154" t="s">
        <v>274</v>
      </c>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39"/>
      <c r="EO14" s="239"/>
      <c r="EP14" s="239"/>
      <c r="EQ14" s="239"/>
      <c r="ER14" s="239"/>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c r="GL14" s="239"/>
      <c r="GM14" s="239"/>
      <c r="GN14" s="239"/>
      <c r="GO14" s="239"/>
      <c r="GP14" s="239"/>
      <c r="GQ14" s="239"/>
      <c r="GR14" s="239"/>
      <c r="GS14" s="239"/>
      <c r="GT14" s="239"/>
      <c r="GU14" s="239"/>
      <c r="GV14" s="239"/>
      <c r="GW14" s="239"/>
      <c r="GX14" s="239"/>
      <c r="GY14" s="239"/>
      <c r="GZ14" s="239"/>
      <c r="HA14" s="239"/>
      <c r="HB14" s="239"/>
      <c r="HC14" s="239"/>
      <c r="HD14" s="239"/>
      <c r="HE14" s="239"/>
      <c r="HF14" s="239"/>
      <c r="HG14" s="239"/>
      <c r="HH14" s="239"/>
      <c r="HI14" s="239"/>
      <c r="HJ14" s="239"/>
      <c r="HK14" s="239"/>
      <c r="HL14" s="239"/>
      <c r="HM14" s="239"/>
      <c r="HN14" s="239"/>
      <c r="HO14" s="239"/>
      <c r="HP14" s="239"/>
      <c r="HQ14" s="239"/>
      <c r="HR14" s="239"/>
      <c r="HS14" s="239"/>
      <c r="HT14" s="239"/>
      <c r="HU14" s="239"/>
      <c r="HV14" s="239"/>
      <c r="HW14" s="239"/>
      <c r="HX14" s="239"/>
      <c r="HY14" s="239"/>
      <c r="HZ14" s="239"/>
      <c r="IA14" s="239"/>
      <c r="IB14" s="239"/>
      <c r="IC14" s="239"/>
      <c r="ID14" s="239"/>
      <c r="IE14" s="239"/>
      <c r="IF14" s="239"/>
      <c r="IG14" s="239"/>
      <c r="IH14" s="239"/>
      <c r="II14" s="239"/>
      <c r="IJ14" s="239"/>
      <c r="IK14" s="239"/>
      <c r="IL14" s="239"/>
      <c r="IM14" s="239"/>
      <c r="IN14" s="239"/>
      <c r="IO14" s="239"/>
      <c r="IP14" s="239"/>
      <c r="IQ14" s="239"/>
      <c r="IR14" s="239"/>
      <c r="IS14" s="239"/>
      <c r="IT14" s="239"/>
      <c r="IU14" s="239"/>
      <c r="IV14" s="239"/>
    </row>
    <row r="15" spans="1:256" ht="21" customHeight="1">
      <c r="A15" s="181"/>
      <c r="B15" s="425"/>
      <c r="C15" s="426"/>
      <c r="D15" s="440"/>
      <c r="E15" s="248" t="s">
        <v>115</v>
      </c>
      <c r="F15" s="249"/>
      <c r="G15" s="250"/>
      <c r="H15" s="433">
        <f>IF(F15="","",IF(F15="記録無",0,IF(VALUE(F15)&gt;42.08,0,INT(4.99087*(42.5-VALUE(F15))^1.81))))</f>
      </c>
      <c r="I15" s="433"/>
      <c r="J15" s="436"/>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c r="EZ15" s="239"/>
      <c r="FA15" s="239"/>
      <c r="FB15" s="239"/>
      <c r="FC15" s="239"/>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39"/>
      <c r="GB15" s="239"/>
      <c r="GC15" s="239"/>
      <c r="GD15" s="239"/>
      <c r="GE15" s="239"/>
      <c r="GF15" s="239"/>
      <c r="GG15" s="239"/>
      <c r="GH15" s="239"/>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39"/>
      <c r="HH15" s="239"/>
      <c r="HI15" s="239"/>
      <c r="HJ15" s="239"/>
      <c r="HK15" s="239"/>
      <c r="HL15" s="239"/>
      <c r="HM15" s="239"/>
      <c r="HN15" s="239"/>
      <c r="HO15" s="239"/>
      <c r="HP15" s="239"/>
      <c r="HQ15" s="239"/>
      <c r="HR15" s="239"/>
      <c r="HS15" s="239"/>
      <c r="HT15" s="239"/>
      <c r="HU15" s="239"/>
      <c r="HV15" s="239"/>
      <c r="HW15" s="239"/>
      <c r="HX15" s="239"/>
      <c r="HY15" s="239"/>
      <c r="HZ15" s="239"/>
      <c r="IA15" s="239"/>
      <c r="IB15" s="239"/>
      <c r="IC15" s="239"/>
      <c r="ID15" s="239"/>
      <c r="IE15" s="239"/>
      <c r="IF15" s="239"/>
      <c r="IG15" s="239"/>
      <c r="IH15" s="239"/>
      <c r="II15" s="239"/>
      <c r="IJ15" s="239"/>
      <c r="IK15" s="239"/>
      <c r="IL15" s="239"/>
      <c r="IM15" s="239"/>
      <c r="IN15" s="239"/>
      <c r="IO15" s="239"/>
      <c r="IP15" s="239"/>
      <c r="IQ15" s="239"/>
      <c r="IR15" s="239"/>
      <c r="IS15" s="239"/>
      <c r="IT15" s="239"/>
      <c r="IU15" s="239"/>
      <c r="IV15" s="239"/>
    </row>
    <row r="16" spans="1:256" ht="11.25" customHeight="1">
      <c r="A16" s="251"/>
      <c r="B16" s="251"/>
      <c r="C16" s="251"/>
      <c r="D16" s="251"/>
      <c r="E16" s="251"/>
      <c r="F16" s="251"/>
      <c r="G16" s="251"/>
      <c r="H16" s="251"/>
      <c r="I16" s="251"/>
      <c r="J16" s="251"/>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c r="DT16" s="239"/>
      <c r="DU16" s="239"/>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239"/>
      <c r="EW16" s="239"/>
      <c r="EX16" s="239"/>
      <c r="EY16" s="239"/>
      <c r="EZ16" s="239"/>
      <c r="FA16" s="239"/>
      <c r="FB16" s="239"/>
      <c r="FC16" s="239"/>
      <c r="FD16" s="239"/>
      <c r="FE16" s="239"/>
      <c r="FF16" s="239"/>
      <c r="FG16" s="239"/>
      <c r="FH16" s="239"/>
      <c r="FI16" s="239"/>
      <c r="FJ16" s="239"/>
      <c r="FK16" s="239"/>
      <c r="FL16" s="239"/>
      <c r="FM16" s="239"/>
      <c r="FN16" s="239"/>
      <c r="FO16" s="239"/>
      <c r="FP16" s="239"/>
      <c r="FQ16" s="239"/>
      <c r="FR16" s="239"/>
      <c r="FS16" s="239"/>
      <c r="FT16" s="239"/>
      <c r="FU16" s="239"/>
      <c r="FV16" s="239"/>
      <c r="FW16" s="239"/>
      <c r="FX16" s="239"/>
      <c r="FY16" s="239"/>
      <c r="FZ16" s="239"/>
      <c r="GA16" s="239"/>
      <c r="GB16" s="239"/>
      <c r="GC16" s="239"/>
      <c r="GD16" s="239"/>
      <c r="GE16" s="239"/>
      <c r="GF16" s="239"/>
      <c r="GG16" s="239"/>
      <c r="GH16" s="239"/>
      <c r="GI16" s="239"/>
      <c r="GJ16" s="239"/>
      <c r="GK16" s="239"/>
      <c r="GL16" s="239"/>
      <c r="GM16" s="239"/>
      <c r="GN16" s="239"/>
      <c r="GO16" s="239"/>
      <c r="GP16" s="239"/>
      <c r="GQ16" s="239"/>
      <c r="GR16" s="239"/>
      <c r="GS16" s="239"/>
      <c r="GT16" s="239"/>
      <c r="GU16" s="239"/>
      <c r="GV16" s="239"/>
      <c r="GW16" s="239"/>
      <c r="GX16" s="239"/>
      <c r="GY16" s="239"/>
      <c r="GZ16" s="239"/>
      <c r="HA16" s="239"/>
      <c r="HB16" s="239"/>
      <c r="HC16" s="239"/>
      <c r="HD16" s="239"/>
      <c r="HE16" s="239"/>
      <c r="HF16" s="239"/>
      <c r="HG16" s="239"/>
      <c r="HH16" s="239"/>
      <c r="HI16" s="239"/>
      <c r="HJ16" s="239"/>
      <c r="HK16" s="239"/>
      <c r="HL16" s="239"/>
      <c r="HM16" s="239"/>
      <c r="HN16" s="239"/>
      <c r="HO16" s="239"/>
      <c r="HP16" s="239"/>
      <c r="HQ16" s="239"/>
      <c r="HR16" s="239"/>
      <c r="HS16" s="239"/>
      <c r="HT16" s="239"/>
      <c r="HU16" s="239"/>
      <c r="HV16" s="239"/>
      <c r="HW16" s="239"/>
      <c r="HX16" s="239"/>
      <c r="HY16" s="239"/>
      <c r="HZ16" s="239"/>
      <c r="IA16" s="239"/>
      <c r="IB16" s="239"/>
      <c r="IC16" s="239"/>
      <c r="ID16" s="239"/>
      <c r="IE16" s="239"/>
      <c r="IF16" s="239"/>
      <c r="IG16" s="239"/>
      <c r="IH16" s="239"/>
      <c r="II16" s="239"/>
      <c r="IJ16" s="239"/>
      <c r="IK16" s="239"/>
      <c r="IL16" s="239"/>
      <c r="IM16" s="239"/>
      <c r="IN16" s="239"/>
      <c r="IO16" s="239"/>
      <c r="IP16" s="239"/>
      <c r="IQ16" s="239"/>
      <c r="IR16" s="239"/>
      <c r="IS16" s="239"/>
      <c r="IT16" s="239"/>
      <c r="IU16" s="239"/>
      <c r="IV16" s="239"/>
    </row>
    <row r="17" spans="1:256" ht="22.5" customHeight="1">
      <c r="A17" s="239" t="s">
        <v>269</v>
      </c>
      <c r="C17" s="240" t="s">
        <v>275</v>
      </c>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239"/>
      <c r="DQ17" s="239"/>
      <c r="DR17" s="239"/>
      <c r="DS17" s="239"/>
      <c r="DT17" s="239"/>
      <c r="DU17" s="239"/>
      <c r="DV17" s="239"/>
      <c r="DW17" s="239"/>
      <c r="DX17" s="239"/>
      <c r="DY17" s="239"/>
      <c r="DZ17" s="239"/>
      <c r="EA17" s="239"/>
      <c r="EB17" s="239"/>
      <c r="EC17" s="239"/>
      <c r="ED17" s="239"/>
      <c r="EE17" s="239"/>
      <c r="EF17" s="239"/>
      <c r="EG17" s="239"/>
      <c r="EH17" s="239"/>
      <c r="EI17" s="239"/>
      <c r="EJ17" s="239"/>
      <c r="EK17" s="239"/>
      <c r="EL17" s="239"/>
      <c r="EM17" s="239"/>
      <c r="EN17" s="239"/>
      <c r="EO17" s="239"/>
      <c r="EP17" s="239"/>
      <c r="EQ17" s="239"/>
      <c r="ER17" s="239"/>
      <c r="ES17" s="239"/>
      <c r="ET17" s="239"/>
      <c r="EU17" s="239"/>
      <c r="EV17" s="239"/>
      <c r="EW17" s="239"/>
      <c r="EX17" s="239"/>
      <c r="EY17" s="239"/>
      <c r="EZ17" s="239"/>
      <c r="FA17" s="239"/>
      <c r="FB17" s="239"/>
      <c r="FC17" s="239"/>
      <c r="FD17" s="239"/>
      <c r="FE17" s="239"/>
      <c r="FF17" s="239"/>
      <c r="FG17" s="239"/>
      <c r="FH17" s="239"/>
      <c r="FI17" s="239"/>
      <c r="FJ17" s="239"/>
      <c r="FK17" s="239"/>
      <c r="FL17" s="239"/>
      <c r="FM17" s="239"/>
      <c r="FN17" s="239"/>
      <c r="FO17" s="239"/>
      <c r="FP17" s="239"/>
      <c r="FQ17" s="239"/>
      <c r="FR17" s="239"/>
      <c r="FS17" s="239"/>
      <c r="FT17" s="239"/>
      <c r="FU17" s="239"/>
      <c r="FV17" s="239"/>
      <c r="FW17" s="239"/>
      <c r="FX17" s="239"/>
      <c r="FY17" s="239"/>
      <c r="FZ17" s="239"/>
      <c r="GA17" s="239"/>
      <c r="GB17" s="239"/>
      <c r="GC17" s="239"/>
      <c r="GD17" s="239"/>
      <c r="GE17" s="239"/>
      <c r="GF17" s="239"/>
      <c r="GG17" s="239"/>
      <c r="GH17" s="239"/>
      <c r="GI17" s="239"/>
      <c r="GJ17" s="239"/>
      <c r="GK17" s="239"/>
      <c r="GL17" s="239"/>
      <c r="GM17" s="239"/>
      <c r="GN17" s="239"/>
      <c r="GO17" s="239"/>
      <c r="GP17" s="239"/>
      <c r="GQ17" s="239"/>
      <c r="GR17" s="239"/>
      <c r="GS17" s="239"/>
      <c r="GT17" s="239"/>
      <c r="GU17" s="239"/>
      <c r="GV17" s="239"/>
      <c r="GW17" s="239"/>
      <c r="GX17" s="239"/>
      <c r="GY17" s="239"/>
      <c r="GZ17" s="239"/>
      <c r="HA17" s="239"/>
      <c r="HB17" s="239"/>
      <c r="HC17" s="239"/>
      <c r="HD17" s="239"/>
      <c r="HE17" s="239"/>
      <c r="HF17" s="239"/>
      <c r="HG17" s="239"/>
      <c r="HH17" s="239"/>
      <c r="HI17" s="239"/>
      <c r="HJ17" s="239"/>
      <c r="HK17" s="239"/>
      <c r="HL17" s="239"/>
      <c r="HM17" s="239"/>
      <c r="HN17" s="239"/>
      <c r="HO17" s="239"/>
      <c r="HP17" s="239"/>
      <c r="HQ17" s="239"/>
      <c r="HR17" s="239"/>
      <c r="HS17" s="239"/>
      <c r="HT17" s="239"/>
      <c r="HU17" s="239"/>
      <c r="HV17" s="239"/>
      <c r="HW17" s="239"/>
      <c r="HX17" s="239"/>
      <c r="HY17" s="239"/>
      <c r="HZ17" s="239"/>
      <c r="IA17" s="239"/>
      <c r="IB17" s="239"/>
      <c r="IC17" s="239"/>
      <c r="ID17" s="239"/>
      <c r="IE17" s="239"/>
      <c r="IF17" s="239"/>
      <c r="IG17" s="239"/>
      <c r="IH17" s="239"/>
      <c r="II17" s="239"/>
      <c r="IJ17" s="239"/>
      <c r="IK17" s="239"/>
      <c r="IL17" s="239"/>
      <c r="IM17" s="239"/>
      <c r="IN17" s="239"/>
      <c r="IO17" s="239"/>
      <c r="IP17" s="239"/>
      <c r="IQ17" s="239"/>
      <c r="IR17" s="239"/>
      <c r="IS17" s="239"/>
      <c r="IT17" s="239"/>
      <c r="IU17" s="239"/>
      <c r="IV17" s="239"/>
    </row>
    <row r="18" spans="1:256" ht="12" customHeight="1">
      <c r="A18" s="241" t="s">
        <v>2</v>
      </c>
      <c r="B18" s="241"/>
      <c r="C18" s="242"/>
      <c r="D18" s="243" t="s">
        <v>175</v>
      </c>
      <c r="E18" s="439" t="s">
        <v>235</v>
      </c>
      <c r="F18" s="439"/>
      <c r="G18" s="439" t="s">
        <v>90</v>
      </c>
      <c r="H18" s="439"/>
      <c r="I18" s="439" t="s">
        <v>250</v>
      </c>
      <c r="J18" s="4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39"/>
      <c r="EX18" s="239"/>
      <c r="EY18" s="239"/>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39"/>
      <c r="GB18" s="239"/>
      <c r="GC18" s="239"/>
      <c r="GD18" s="239"/>
      <c r="GE18" s="239"/>
      <c r="GF18" s="239"/>
      <c r="GG18" s="239"/>
      <c r="GH18" s="239"/>
      <c r="GI18" s="239"/>
      <c r="GJ18" s="239"/>
      <c r="GK18" s="239"/>
      <c r="GL18" s="239"/>
      <c r="GM18" s="239"/>
      <c r="GN18" s="239"/>
      <c r="GO18" s="239"/>
      <c r="GP18" s="239"/>
      <c r="GQ18" s="239"/>
      <c r="GR18" s="239"/>
      <c r="GS18" s="239"/>
      <c r="GT18" s="239"/>
      <c r="GU18" s="239"/>
      <c r="GV18" s="239"/>
      <c r="GW18" s="239"/>
      <c r="GX18" s="239"/>
      <c r="GY18" s="239"/>
      <c r="GZ18" s="239"/>
      <c r="HA18" s="239"/>
      <c r="HB18" s="239"/>
      <c r="HC18" s="239"/>
      <c r="HD18" s="239"/>
      <c r="HE18" s="239"/>
      <c r="HF18" s="239"/>
      <c r="HG18" s="239"/>
      <c r="HH18" s="239"/>
      <c r="HI18" s="239"/>
      <c r="HJ18" s="239"/>
      <c r="HK18" s="239"/>
      <c r="HL18" s="239"/>
      <c r="HM18" s="239"/>
      <c r="HN18" s="239"/>
      <c r="HO18" s="239"/>
      <c r="HP18" s="239"/>
      <c r="HQ18" s="239"/>
      <c r="HR18" s="239"/>
      <c r="HS18" s="239"/>
      <c r="HT18" s="239"/>
      <c r="HU18" s="239"/>
      <c r="HV18" s="239"/>
      <c r="HW18" s="239"/>
      <c r="HX18" s="239"/>
      <c r="HY18" s="239"/>
      <c r="HZ18" s="239"/>
      <c r="IA18" s="239"/>
      <c r="IB18" s="239"/>
      <c r="IC18" s="239"/>
      <c r="ID18" s="239"/>
      <c r="IE18" s="239"/>
      <c r="IF18" s="239"/>
      <c r="IG18" s="239"/>
      <c r="IH18" s="239"/>
      <c r="II18" s="239"/>
      <c r="IJ18" s="239"/>
      <c r="IK18" s="239"/>
      <c r="IL18" s="239"/>
      <c r="IM18" s="239"/>
      <c r="IN18" s="239"/>
      <c r="IO18" s="239"/>
      <c r="IP18" s="239"/>
      <c r="IQ18" s="239"/>
      <c r="IR18" s="239"/>
      <c r="IS18" s="239"/>
      <c r="IT18" s="239"/>
      <c r="IU18" s="239"/>
      <c r="IV18" s="239"/>
    </row>
    <row r="19" spans="1:256" ht="26.25" customHeight="1">
      <c r="A19" s="244" t="s">
        <v>251</v>
      </c>
      <c r="B19" s="245"/>
      <c r="C19" s="246"/>
      <c r="D19" s="247"/>
      <c r="E19" s="439">
        <f>'女子申込(様式1-1)'!$G$5</f>
        <v>0</v>
      </c>
      <c r="F19" s="439"/>
      <c r="G19" s="439">
        <f>'女子申込(様式1-1)'!$G$3</f>
        <v>0</v>
      </c>
      <c r="H19" s="439"/>
      <c r="I19" s="439">
        <f>'女子申込(様式1-1)'!$G$7</f>
        <v>0</v>
      </c>
      <c r="J19" s="4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39"/>
      <c r="EW19" s="239"/>
      <c r="EX19" s="239"/>
      <c r="EY19" s="239"/>
      <c r="EZ19" s="239"/>
      <c r="FA19" s="239"/>
      <c r="FB19" s="239"/>
      <c r="FC19" s="239"/>
      <c r="FD19" s="239"/>
      <c r="FE19" s="239"/>
      <c r="FF19" s="239"/>
      <c r="FG19" s="239"/>
      <c r="FH19" s="239"/>
      <c r="FI19" s="239"/>
      <c r="FJ19" s="239"/>
      <c r="FK19" s="239"/>
      <c r="FL19" s="239"/>
      <c r="FM19" s="239"/>
      <c r="FN19" s="239"/>
      <c r="FO19" s="239"/>
      <c r="FP19" s="239"/>
      <c r="FQ19" s="239"/>
      <c r="FR19" s="239"/>
      <c r="FS19" s="239"/>
      <c r="FT19" s="239"/>
      <c r="FU19" s="239"/>
      <c r="FV19" s="239"/>
      <c r="FW19" s="239"/>
      <c r="FX19" s="239"/>
      <c r="FY19" s="239"/>
      <c r="FZ19" s="239"/>
      <c r="GA19" s="239"/>
      <c r="GB19" s="239"/>
      <c r="GC19" s="239"/>
      <c r="GD19" s="239"/>
      <c r="GE19" s="239"/>
      <c r="GF19" s="239"/>
      <c r="GG19" s="239"/>
      <c r="GH19" s="239"/>
      <c r="GI19" s="239"/>
      <c r="GJ19" s="239"/>
      <c r="GK19" s="239"/>
      <c r="GL19" s="239"/>
      <c r="GM19" s="239"/>
      <c r="GN19" s="239"/>
      <c r="GO19" s="239"/>
      <c r="GP19" s="239"/>
      <c r="GQ19" s="239"/>
      <c r="GR19" s="239"/>
      <c r="GS19" s="239"/>
      <c r="GT19" s="239"/>
      <c r="GU19" s="239"/>
      <c r="GV19" s="239"/>
      <c r="GW19" s="239"/>
      <c r="GX19" s="239"/>
      <c r="GY19" s="239"/>
      <c r="GZ19" s="239"/>
      <c r="HA19" s="239"/>
      <c r="HB19" s="239"/>
      <c r="HC19" s="239"/>
      <c r="HD19" s="239"/>
      <c r="HE19" s="239"/>
      <c r="HF19" s="239"/>
      <c r="HG19" s="239"/>
      <c r="HH19" s="239"/>
      <c r="HI19" s="239"/>
      <c r="HJ19" s="239"/>
      <c r="HK19" s="239"/>
      <c r="HL19" s="239"/>
      <c r="HM19" s="239"/>
      <c r="HN19" s="239"/>
      <c r="HO19" s="239"/>
      <c r="HP19" s="239"/>
      <c r="HQ19" s="239"/>
      <c r="HR19" s="239"/>
      <c r="HS19" s="239"/>
      <c r="HT19" s="239"/>
      <c r="HU19" s="239"/>
      <c r="HV19" s="239"/>
      <c r="HW19" s="239"/>
      <c r="HX19" s="239"/>
      <c r="HY19" s="239"/>
      <c r="HZ19" s="239"/>
      <c r="IA19" s="239"/>
      <c r="IB19" s="239"/>
      <c r="IC19" s="239"/>
      <c r="ID19" s="239"/>
      <c r="IE19" s="239"/>
      <c r="IF19" s="239"/>
      <c r="IG19" s="239"/>
      <c r="IH19" s="239"/>
      <c r="II19" s="239"/>
      <c r="IJ19" s="239"/>
      <c r="IK19" s="239"/>
      <c r="IL19" s="239"/>
      <c r="IM19" s="239"/>
      <c r="IN19" s="239"/>
      <c r="IO19" s="239"/>
      <c r="IP19" s="239"/>
      <c r="IQ19" s="239"/>
      <c r="IR19" s="239"/>
      <c r="IS19" s="239"/>
      <c r="IT19" s="239"/>
      <c r="IU19" s="239"/>
      <c r="IV19" s="239"/>
    </row>
    <row r="20" spans="1:256" ht="21" customHeight="1">
      <c r="A20" s="422"/>
      <c r="B20" s="422"/>
      <c r="C20" s="423"/>
      <c r="D20" s="440" t="s">
        <v>9</v>
      </c>
      <c r="E20" s="248" t="s">
        <v>30</v>
      </c>
      <c r="F20" s="249"/>
      <c r="G20" s="250"/>
      <c r="H20" s="433">
        <f>IF(F20="","",IF(F20="記録無",0,IF(VALUE(F20)&gt;26.4,0,INT(9.23076*(26.7-VALUE(F20))^1.835))))</f>
      </c>
      <c r="I20" s="433"/>
      <c r="J20" s="248" t="s">
        <v>76</v>
      </c>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39"/>
      <c r="FC20" s="239"/>
      <c r="FD20" s="239"/>
      <c r="FE20" s="239"/>
      <c r="FF20" s="239"/>
      <c r="FG20" s="239"/>
      <c r="FH20" s="239"/>
      <c r="FI20" s="239"/>
      <c r="FJ20" s="239"/>
      <c r="FK20" s="239"/>
      <c r="FL20" s="239"/>
      <c r="FM20" s="239"/>
      <c r="FN20" s="239"/>
      <c r="FO20" s="239"/>
      <c r="FP20" s="239"/>
      <c r="FQ20" s="239"/>
      <c r="FR20" s="239"/>
      <c r="FS20" s="239"/>
      <c r="FT20" s="239"/>
      <c r="FU20" s="239"/>
      <c r="FV20" s="239"/>
      <c r="FW20" s="239"/>
      <c r="FX20" s="239"/>
      <c r="FY20" s="239"/>
      <c r="FZ20" s="239"/>
      <c r="GA20" s="239"/>
      <c r="GB20" s="239"/>
      <c r="GC20" s="239"/>
      <c r="GD20" s="239"/>
      <c r="GE20" s="239"/>
      <c r="GF20" s="239"/>
      <c r="GG20" s="239"/>
      <c r="GH20" s="239"/>
      <c r="GI20" s="239"/>
      <c r="GJ20" s="239"/>
      <c r="GK20" s="239"/>
      <c r="GL20" s="239"/>
      <c r="GM20" s="239"/>
      <c r="GN20" s="239"/>
      <c r="GO20" s="239"/>
      <c r="GP20" s="239"/>
      <c r="GQ20" s="239"/>
      <c r="GR20" s="239"/>
      <c r="GS20" s="239"/>
      <c r="GT20" s="239"/>
      <c r="GU20" s="239"/>
      <c r="GV20" s="239"/>
      <c r="GW20" s="239"/>
      <c r="GX20" s="239"/>
      <c r="GY20" s="239"/>
      <c r="GZ20" s="239"/>
      <c r="HA20" s="239"/>
      <c r="HB20" s="239"/>
      <c r="HC20" s="239"/>
      <c r="HD20" s="239"/>
      <c r="HE20" s="239"/>
      <c r="HF20" s="239"/>
      <c r="HG20" s="239"/>
      <c r="HH20" s="239"/>
      <c r="HI20" s="239"/>
      <c r="HJ20" s="239"/>
      <c r="HK20" s="239"/>
      <c r="HL20" s="239"/>
      <c r="HM20" s="239"/>
      <c r="HN20" s="239"/>
      <c r="HO20" s="239"/>
      <c r="HP20" s="239"/>
      <c r="HQ20" s="239"/>
      <c r="HR20" s="239"/>
      <c r="HS20" s="239"/>
      <c r="HT20" s="239"/>
      <c r="HU20" s="239"/>
      <c r="HV20" s="239"/>
      <c r="HW20" s="239"/>
      <c r="HX20" s="239"/>
      <c r="HY20" s="239"/>
      <c r="HZ20" s="239"/>
      <c r="IA20" s="239"/>
      <c r="IB20" s="239"/>
      <c r="IC20" s="239"/>
      <c r="ID20" s="239"/>
      <c r="IE20" s="239"/>
      <c r="IF20" s="239"/>
      <c r="IG20" s="239"/>
      <c r="IH20" s="239"/>
      <c r="II20" s="239"/>
      <c r="IJ20" s="239"/>
      <c r="IK20" s="239"/>
      <c r="IL20" s="239"/>
      <c r="IM20" s="239"/>
      <c r="IN20" s="239"/>
      <c r="IO20" s="239"/>
      <c r="IP20" s="239"/>
      <c r="IQ20" s="239"/>
      <c r="IR20" s="239"/>
      <c r="IS20" s="239"/>
      <c r="IT20" s="239"/>
      <c r="IU20" s="239"/>
      <c r="IV20" s="239"/>
    </row>
    <row r="21" spans="1:256" ht="21" customHeight="1">
      <c r="A21" s="181"/>
      <c r="B21" s="425"/>
      <c r="C21" s="426"/>
      <c r="D21" s="440"/>
      <c r="E21" s="248" t="s">
        <v>258</v>
      </c>
      <c r="F21" s="441"/>
      <c r="G21" s="441"/>
      <c r="H21" s="433">
        <f>IF(F21="","",IF(F21="記録無",0,IF(VALUE(F21)&lt;0.76,0,INT(1.84523*(VALUE(F21)*100-75)^1.348))))</f>
      </c>
      <c r="I21" s="433"/>
      <c r="J21" s="434">
        <f>SUM(H20:I23)</f>
        <v>0</v>
      </c>
      <c r="K21" s="154" t="s">
        <v>255</v>
      </c>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39"/>
      <c r="DE21" s="239"/>
      <c r="DF21" s="239"/>
      <c r="DG21" s="239"/>
      <c r="DH21" s="239"/>
      <c r="DI21" s="239"/>
      <c r="DJ21" s="239"/>
      <c r="DK21" s="239"/>
      <c r="DL21" s="239"/>
      <c r="DM21" s="239"/>
      <c r="DN21" s="239"/>
      <c r="DO21" s="239"/>
      <c r="DP21" s="239"/>
      <c r="DQ21" s="239"/>
      <c r="DR21" s="239"/>
      <c r="DS21" s="239"/>
      <c r="DT21" s="239"/>
      <c r="DU21" s="239"/>
      <c r="DV21" s="239"/>
      <c r="DW21" s="239"/>
      <c r="DX21" s="239"/>
      <c r="DY21" s="239"/>
      <c r="DZ21" s="239"/>
      <c r="EA21" s="239"/>
      <c r="EB21" s="239"/>
      <c r="EC21" s="239"/>
      <c r="ED21" s="239"/>
      <c r="EE21" s="239"/>
      <c r="EF21" s="239"/>
      <c r="EG21" s="239"/>
      <c r="EH21" s="239"/>
      <c r="EI21" s="239"/>
      <c r="EJ21" s="239"/>
      <c r="EK21" s="239"/>
      <c r="EL21" s="239"/>
      <c r="EM21" s="239"/>
      <c r="EN21" s="239"/>
      <c r="EO21" s="239"/>
      <c r="EP21" s="239"/>
      <c r="EQ21" s="239"/>
      <c r="ER21" s="239"/>
      <c r="ES21" s="239"/>
      <c r="ET21" s="239"/>
      <c r="EU21" s="239"/>
      <c r="EV21" s="239"/>
      <c r="EW21" s="239"/>
      <c r="EX21" s="239"/>
      <c r="EY21" s="239"/>
      <c r="EZ21" s="239"/>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39"/>
      <c r="GI21" s="239"/>
      <c r="GJ21" s="239"/>
      <c r="GK21" s="239"/>
      <c r="GL21" s="239"/>
      <c r="GM21" s="239"/>
      <c r="GN21" s="239"/>
      <c r="GO21" s="239"/>
      <c r="GP21" s="239"/>
      <c r="GQ21" s="239"/>
      <c r="GR21" s="239"/>
      <c r="GS21" s="239"/>
      <c r="GT21" s="239"/>
      <c r="GU21" s="239"/>
      <c r="GV21" s="239"/>
      <c r="GW21" s="239"/>
      <c r="GX21" s="239"/>
      <c r="GY21" s="239"/>
      <c r="GZ21" s="239"/>
      <c r="HA21" s="239"/>
      <c r="HB21" s="239"/>
      <c r="HC21" s="239"/>
      <c r="HD21" s="239"/>
      <c r="HE21" s="239"/>
      <c r="HF21" s="239"/>
      <c r="HG21" s="239"/>
      <c r="HH21" s="239"/>
      <c r="HI21" s="239"/>
      <c r="HJ21" s="239"/>
      <c r="HK21" s="239"/>
      <c r="HL21" s="239"/>
      <c r="HM21" s="239"/>
      <c r="HN21" s="239"/>
      <c r="HO21" s="239"/>
      <c r="HP21" s="239"/>
      <c r="HQ21" s="239"/>
      <c r="HR21" s="239"/>
      <c r="HS21" s="239"/>
      <c r="HT21" s="239"/>
      <c r="HU21" s="239"/>
      <c r="HV21" s="239"/>
      <c r="HW21" s="239"/>
      <c r="HX21" s="239"/>
      <c r="HY21" s="239"/>
      <c r="HZ21" s="239"/>
      <c r="IA21" s="239"/>
      <c r="IB21" s="239"/>
      <c r="IC21" s="239"/>
      <c r="ID21" s="239"/>
      <c r="IE21" s="239"/>
      <c r="IF21" s="239"/>
      <c r="IG21" s="239"/>
      <c r="IH21" s="239"/>
      <c r="II21" s="239"/>
      <c r="IJ21" s="239"/>
      <c r="IK21" s="239"/>
      <c r="IL21" s="239"/>
      <c r="IM21" s="239"/>
      <c r="IN21" s="239"/>
      <c r="IO21" s="239"/>
      <c r="IP21" s="239"/>
      <c r="IQ21" s="239"/>
      <c r="IR21" s="239"/>
      <c r="IS21" s="239"/>
      <c r="IT21" s="239"/>
      <c r="IU21" s="239"/>
      <c r="IV21" s="239"/>
    </row>
    <row r="22" spans="1:256" ht="21" customHeight="1">
      <c r="A22" s="181"/>
      <c r="B22" s="425"/>
      <c r="C22" s="426"/>
      <c r="D22" s="440"/>
      <c r="E22" s="248" t="s">
        <v>108</v>
      </c>
      <c r="F22" s="442"/>
      <c r="G22" s="443"/>
      <c r="H22" s="433">
        <f>IF(F22="","",IF(F22="記録無",0,IF(VALUE(F22)&lt;1.53,0,INT(56.0211*(VALUE(F22)-1.5)^1.05))))</f>
      </c>
      <c r="I22" s="433"/>
      <c r="J22" s="435"/>
      <c r="K22" s="154" t="s">
        <v>274</v>
      </c>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c r="GL22" s="239"/>
      <c r="GM22" s="239"/>
      <c r="GN22" s="239"/>
      <c r="GO22" s="239"/>
      <c r="GP22" s="239"/>
      <c r="GQ22" s="239"/>
      <c r="GR22" s="239"/>
      <c r="GS22" s="239"/>
      <c r="GT22" s="239"/>
      <c r="GU22" s="239"/>
      <c r="GV22" s="239"/>
      <c r="GW22" s="239"/>
      <c r="GX22" s="239"/>
      <c r="GY22" s="239"/>
      <c r="GZ22" s="239"/>
      <c r="HA22" s="239"/>
      <c r="HB22" s="239"/>
      <c r="HC22" s="239"/>
      <c r="HD22" s="239"/>
      <c r="HE22" s="239"/>
      <c r="HF22" s="239"/>
      <c r="HG22" s="239"/>
      <c r="HH22" s="239"/>
      <c r="HI22" s="239"/>
      <c r="HJ22" s="239"/>
      <c r="HK22" s="239"/>
      <c r="HL22" s="239"/>
      <c r="HM22" s="239"/>
      <c r="HN22" s="239"/>
      <c r="HO22" s="239"/>
      <c r="HP22" s="239"/>
      <c r="HQ22" s="239"/>
      <c r="HR22" s="239"/>
      <c r="HS22" s="239"/>
      <c r="HT22" s="239"/>
      <c r="HU22" s="239"/>
      <c r="HV22" s="239"/>
      <c r="HW22" s="239"/>
      <c r="HX22" s="239"/>
      <c r="HY22" s="239"/>
      <c r="HZ22" s="239"/>
      <c r="IA22" s="239"/>
      <c r="IB22" s="239"/>
      <c r="IC22" s="239"/>
      <c r="ID22" s="239"/>
      <c r="IE22" s="239"/>
      <c r="IF22" s="239"/>
      <c r="IG22" s="239"/>
      <c r="IH22" s="239"/>
      <c r="II22" s="239"/>
      <c r="IJ22" s="239"/>
      <c r="IK22" s="239"/>
      <c r="IL22" s="239"/>
      <c r="IM22" s="239"/>
      <c r="IN22" s="239"/>
      <c r="IO22" s="239"/>
      <c r="IP22" s="239"/>
      <c r="IQ22" s="239"/>
      <c r="IR22" s="239"/>
      <c r="IS22" s="239"/>
      <c r="IT22" s="239"/>
      <c r="IU22" s="239"/>
      <c r="IV22" s="239"/>
    </row>
    <row r="23" spans="1:256" ht="21" customHeight="1">
      <c r="A23" s="181"/>
      <c r="B23" s="425"/>
      <c r="C23" s="426"/>
      <c r="D23" s="440"/>
      <c r="E23" s="248" t="s">
        <v>165</v>
      </c>
      <c r="F23" s="249"/>
      <c r="G23" s="250"/>
      <c r="H23" s="433">
        <f>IF(F23="","",IF(F23="記録無",0,IF(VALUE(F23)&gt;42.08,0,INT(4.99087*(42.5-VALUE(F23))^1.81))))</f>
      </c>
      <c r="I23" s="433"/>
      <c r="J23" s="436"/>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c r="GL23" s="239"/>
      <c r="GM23" s="239"/>
      <c r="GN23" s="239"/>
      <c r="GO23" s="239"/>
      <c r="GP23" s="239"/>
      <c r="GQ23" s="239"/>
      <c r="GR23" s="239"/>
      <c r="GS23" s="239"/>
      <c r="GT23" s="239"/>
      <c r="GU23" s="239"/>
      <c r="GV23" s="239"/>
      <c r="GW23" s="239"/>
      <c r="GX23" s="239"/>
      <c r="GY23" s="239"/>
      <c r="GZ23" s="239"/>
      <c r="HA23" s="239"/>
      <c r="HB23" s="239"/>
      <c r="HC23" s="239"/>
      <c r="HD23" s="239"/>
      <c r="HE23" s="239"/>
      <c r="HF23" s="239"/>
      <c r="HG23" s="239"/>
      <c r="HH23" s="239"/>
      <c r="HI23" s="239"/>
      <c r="HJ23" s="239"/>
      <c r="HK23" s="239"/>
      <c r="HL23" s="239"/>
      <c r="HM23" s="239"/>
      <c r="HN23" s="239"/>
      <c r="HO23" s="239"/>
      <c r="HP23" s="239"/>
      <c r="HQ23" s="239"/>
      <c r="HR23" s="239"/>
      <c r="HS23" s="239"/>
      <c r="HT23" s="239"/>
      <c r="HU23" s="239"/>
      <c r="HV23" s="239"/>
      <c r="HW23" s="239"/>
      <c r="HX23" s="239"/>
      <c r="HY23" s="239"/>
      <c r="HZ23" s="239"/>
      <c r="IA23" s="239"/>
      <c r="IB23" s="239"/>
      <c r="IC23" s="239"/>
      <c r="ID23" s="239"/>
      <c r="IE23" s="239"/>
      <c r="IF23" s="239"/>
      <c r="IG23" s="239"/>
      <c r="IH23" s="239"/>
      <c r="II23" s="239"/>
      <c r="IJ23" s="239"/>
      <c r="IK23" s="239"/>
      <c r="IL23" s="239"/>
      <c r="IM23" s="239"/>
      <c r="IN23" s="239"/>
      <c r="IO23" s="239"/>
      <c r="IP23" s="239"/>
      <c r="IQ23" s="239"/>
      <c r="IR23" s="239"/>
      <c r="IS23" s="239"/>
      <c r="IT23" s="239"/>
      <c r="IU23" s="239"/>
      <c r="IV23" s="239"/>
    </row>
    <row r="24" spans="1:256" ht="11.25" customHeight="1">
      <c r="A24" s="251"/>
      <c r="B24" s="251"/>
      <c r="C24" s="251"/>
      <c r="D24" s="251"/>
      <c r="E24" s="251"/>
      <c r="F24" s="251"/>
      <c r="G24" s="251"/>
      <c r="H24" s="251"/>
      <c r="I24" s="251"/>
      <c r="J24" s="251"/>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c r="GL24" s="239"/>
      <c r="GM24" s="239"/>
      <c r="GN24" s="239"/>
      <c r="GO24" s="239"/>
      <c r="GP24" s="239"/>
      <c r="GQ24" s="239"/>
      <c r="GR24" s="239"/>
      <c r="GS24" s="239"/>
      <c r="GT24" s="239"/>
      <c r="GU24" s="239"/>
      <c r="GV24" s="239"/>
      <c r="GW24" s="239"/>
      <c r="GX24" s="239"/>
      <c r="GY24" s="239"/>
      <c r="GZ24" s="239"/>
      <c r="HA24" s="239"/>
      <c r="HB24" s="239"/>
      <c r="HC24" s="239"/>
      <c r="HD24" s="239"/>
      <c r="HE24" s="239"/>
      <c r="HF24" s="239"/>
      <c r="HG24" s="239"/>
      <c r="HH24" s="239"/>
      <c r="HI24" s="239"/>
      <c r="HJ24" s="239"/>
      <c r="HK24" s="239"/>
      <c r="HL24" s="239"/>
      <c r="HM24" s="239"/>
      <c r="HN24" s="239"/>
      <c r="HO24" s="239"/>
      <c r="HP24" s="239"/>
      <c r="HQ24" s="239"/>
      <c r="HR24" s="239"/>
      <c r="HS24" s="239"/>
      <c r="HT24" s="239"/>
      <c r="HU24" s="239"/>
      <c r="HV24" s="239"/>
      <c r="HW24" s="239"/>
      <c r="HX24" s="239"/>
      <c r="HY24" s="239"/>
      <c r="HZ24" s="239"/>
      <c r="IA24" s="239"/>
      <c r="IB24" s="239"/>
      <c r="IC24" s="239"/>
      <c r="ID24" s="239"/>
      <c r="IE24" s="239"/>
      <c r="IF24" s="239"/>
      <c r="IG24" s="239"/>
      <c r="IH24" s="239"/>
      <c r="II24" s="239"/>
      <c r="IJ24" s="239"/>
      <c r="IK24" s="239"/>
      <c r="IL24" s="239"/>
      <c r="IM24" s="239"/>
      <c r="IN24" s="239"/>
      <c r="IO24" s="239"/>
      <c r="IP24" s="239"/>
      <c r="IQ24" s="239"/>
      <c r="IR24" s="239"/>
      <c r="IS24" s="239"/>
      <c r="IT24" s="239"/>
      <c r="IU24" s="239"/>
      <c r="IV24" s="239"/>
    </row>
    <row r="25" spans="1:256" ht="22.5" customHeight="1">
      <c r="A25" s="239" t="s">
        <v>269</v>
      </c>
      <c r="C25" s="240" t="s">
        <v>275</v>
      </c>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39"/>
      <c r="DV25" s="239"/>
      <c r="DW25" s="239"/>
      <c r="DX25" s="239"/>
      <c r="DY25" s="239"/>
      <c r="DZ25" s="239"/>
      <c r="EA25" s="239"/>
      <c r="EB25" s="239"/>
      <c r="EC25" s="239"/>
      <c r="ED25" s="239"/>
      <c r="EE25" s="239"/>
      <c r="EF25" s="239"/>
      <c r="EG25" s="239"/>
      <c r="EH25" s="239"/>
      <c r="EI25" s="239"/>
      <c r="EJ25" s="239"/>
      <c r="EK25" s="239"/>
      <c r="EL25" s="239"/>
      <c r="EM25" s="239"/>
      <c r="EN25" s="239"/>
      <c r="EO25" s="239"/>
      <c r="EP25" s="239"/>
      <c r="EQ25" s="239"/>
      <c r="ER25" s="239"/>
      <c r="ES25" s="239"/>
      <c r="ET25" s="239"/>
      <c r="EU25" s="239"/>
      <c r="EV25" s="239"/>
      <c r="EW25" s="239"/>
      <c r="EX25" s="239"/>
      <c r="EY25" s="239"/>
      <c r="EZ25" s="239"/>
      <c r="FA25" s="239"/>
      <c r="FB25" s="239"/>
      <c r="FC25" s="239"/>
      <c r="FD25" s="239"/>
      <c r="FE25" s="239"/>
      <c r="FF25" s="239"/>
      <c r="FG25" s="239"/>
      <c r="FH25" s="239"/>
      <c r="FI25" s="239"/>
      <c r="FJ25" s="239"/>
      <c r="FK25" s="239"/>
      <c r="FL25" s="239"/>
      <c r="FM25" s="239"/>
      <c r="FN25" s="239"/>
      <c r="FO25" s="239"/>
      <c r="FP25" s="239"/>
      <c r="FQ25" s="239"/>
      <c r="FR25" s="239"/>
      <c r="FS25" s="239"/>
      <c r="FT25" s="239"/>
      <c r="FU25" s="239"/>
      <c r="FV25" s="239"/>
      <c r="FW25" s="239"/>
      <c r="FX25" s="239"/>
      <c r="FY25" s="239"/>
      <c r="FZ25" s="239"/>
      <c r="GA25" s="239"/>
      <c r="GB25" s="239"/>
      <c r="GC25" s="239"/>
      <c r="GD25" s="239"/>
      <c r="GE25" s="239"/>
      <c r="GF25" s="239"/>
      <c r="GG25" s="239"/>
      <c r="GH25" s="239"/>
      <c r="GI25" s="239"/>
      <c r="GJ25" s="239"/>
      <c r="GK25" s="239"/>
      <c r="GL25" s="239"/>
      <c r="GM25" s="239"/>
      <c r="GN25" s="239"/>
      <c r="GO25" s="239"/>
      <c r="GP25" s="239"/>
      <c r="GQ25" s="239"/>
      <c r="GR25" s="239"/>
      <c r="GS25" s="239"/>
      <c r="GT25" s="239"/>
      <c r="GU25" s="239"/>
      <c r="GV25" s="239"/>
      <c r="GW25" s="239"/>
      <c r="GX25" s="239"/>
      <c r="GY25" s="239"/>
      <c r="GZ25" s="239"/>
      <c r="HA25" s="239"/>
      <c r="HB25" s="239"/>
      <c r="HC25" s="239"/>
      <c r="HD25" s="239"/>
      <c r="HE25" s="239"/>
      <c r="HF25" s="239"/>
      <c r="HG25" s="239"/>
      <c r="HH25" s="239"/>
      <c r="HI25" s="239"/>
      <c r="HJ25" s="239"/>
      <c r="HK25" s="239"/>
      <c r="HL25" s="239"/>
      <c r="HM25" s="239"/>
      <c r="HN25" s="239"/>
      <c r="HO25" s="239"/>
      <c r="HP25" s="239"/>
      <c r="HQ25" s="239"/>
      <c r="HR25" s="239"/>
      <c r="HS25" s="239"/>
      <c r="HT25" s="239"/>
      <c r="HU25" s="239"/>
      <c r="HV25" s="239"/>
      <c r="HW25" s="239"/>
      <c r="HX25" s="239"/>
      <c r="HY25" s="239"/>
      <c r="HZ25" s="239"/>
      <c r="IA25" s="239"/>
      <c r="IB25" s="239"/>
      <c r="IC25" s="239"/>
      <c r="ID25" s="239"/>
      <c r="IE25" s="239"/>
      <c r="IF25" s="239"/>
      <c r="IG25" s="239"/>
      <c r="IH25" s="239"/>
      <c r="II25" s="239"/>
      <c r="IJ25" s="239"/>
      <c r="IK25" s="239"/>
      <c r="IL25" s="239"/>
      <c r="IM25" s="239"/>
      <c r="IN25" s="239"/>
      <c r="IO25" s="239"/>
      <c r="IP25" s="239"/>
      <c r="IQ25" s="239"/>
      <c r="IR25" s="239"/>
      <c r="IS25" s="239"/>
      <c r="IT25" s="239"/>
      <c r="IU25" s="239"/>
      <c r="IV25" s="239"/>
    </row>
    <row r="26" spans="1:256" ht="12" customHeight="1">
      <c r="A26" s="241" t="s">
        <v>2</v>
      </c>
      <c r="B26" s="241"/>
      <c r="C26" s="242"/>
      <c r="D26" s="243" t="s">
        <v>175</v>
      </c>
      <c r="E26" s="439" t="s">
        <v>235</v>
      </c>
      <c r="F26" s="439"/>
      <c r="G26" s="439" t="s">
        <v>90</v>
      </c>
      <c r="H26" s="439"/>
      <c r="I26" s="439" t="s">
        <v>250</v>
      </c>
      <c r="J26" s="4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239"/>
      <c r="II26" s="239"/>
      <c r="IJ26" s="239"/>
      <c r="IK26" s="239"/>
      <c r="IL26" s="239"/>
      <c r="IM26" s="239"/>
      <c r="IN26" s="239"/>
      <c r="IO26" s="239"/>
      <c r="IP26" s="239"/>
      <c r="IQ26" s="239"/>
      <c r="IR26" s="239"/>
      <c r="IS26" s="239"/>
      <c r="IT26" s="239"/>
      <c r="IU26" s="239"/>
      <c r="IV26" s="239"/>
    </row>
    <row r="27" spans="1:256" ht="26.25" customHeight="1">
      <c r="A27" s="244" t="s">
        <v>251</v>
      </c>
      <c r="B27" s="245"/>
      <c r="C27" s="246"/>
      <c r="D27" s="247"/>
      <c r="E27" s="439">
        <f>'女子申込(様式1-1)'!$G$5</f>
        <v>0</v>
      </c>
      <c r="F27" s="439"/>
      <c r="G27" s="439">
        <f>'女子申込(様式1-1)'!$G$3</f>
        <v>0</v>
      </c>
      <c r="H27" s="439"/>
      <c r="I27" s="439">
        <f>'女子申込(様式1-1)'!$G$7</f>
        <v>0</v>
      </c>
      <c r="J27" s="4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c r="CN27" s="239"/>
      <c r="CO27" s="239"/>
      <c r="CP27" s="239"/>
      <c r="CQ27" s="239"/>
      <c r="CR27" s="239"/>
      <c r="CS27" s="239"/>
      <c r="CT27" s="239"/>
      <c r="CU27" s="239"/>
      <c r="CV27" s="239"/>
      <c r="CW27" s="239"/>
      <c r="CX27" s="239"/>
      <c r="CY27" s="239"/>
      <c r="CZ27" s="239"/>
      <c r="DA27" s="239"/>
      <c r="DB27" s="239"/>
      <c r="DC27" s="239"/>
      <c r="DD27" s="239"/>
      <c r="DE27" s="239"/>
      <c r="DF27" s="239"/>
      <c r="DG27" s="239"/>
      <c r="DH27" s="239"/>
      <c r="DI27" s="239"/>
      <c r="DJ27" s="239"/>
      <c r="DK27" s="239"/>
      <c r="DL27" s="239"/>
      <c r="DM27" s="239"/>
      <c r="DN27" s="239"/>
      <c r="DO27" s="239"/>
      <c r="DP27" s="239"/>
      <c r="DQ27" s="239"/>
      <c r="DR27" s="239"/>
      <c r="DS27" s="239"/>
      <c r="DT27" s="239"/>
      <c r="DU27" s="239"/>
      <c r="DV27" s="239"/>
      <c r="DW27" s="239"/>
      <c r="DX27" s="239"/>
      <c r="DY27" s="239"/>
      <c r="DZ27" s="239"/>
      <c r="EA27" s="239"/>
      <c r="EB27" s="239"/>
      <c r="EC27" s="239"/>
      <c r="ED27" s="239"/>
      <c r="EE27" s="239"/>
      <c r="EF27" s="239"/>
      <c r="EG27" s="239"/>
      <c r="EH27" s="239"/>
      <c r="EI27" s="239"/>
      <c r="EJ27" s="239"/>
      <c r="EK27" s="239"/>
      <c r="EL27" s="239"/>
      <c r="EM27" s="239"/>
      <c r="EN27" s="239"/>
      <c r="EO27" s="239"/>
      <c r="EP27" s="239"/>
      <c r="EQ27" s="239"/>
      <c r="ER27" s="239"/>
      <c r="ES27" s="239"/>
      <c r="ET27" s="239"/>
      <c r="EU27" s="239"/>
      <c r="EV27" s="239"/>
      <c r="EW27" s="239"/>
      <c r="EX27" s="239"/>
      <c r="EY27" s="239"/>
      <c r="EZ27" s="239"/>
      <c r="FA27" s="239"/>
      <c r="FB27" s="239"/>
      <c r="FC27" s="239"/>
      <c r="FD27" s="239"/>
      <c r="FE27" s="239"/>
      <c r="FF27" s="239"/>
      <c r="FG27" s="239"/>
      <c r="FH27" s="239"/>
      <c r="FI27" s="239"/>
      <c r="FJ27" s="239"/>
      <c r="FK27" s="239"/>
      <c r="FL27" s="239"/>
      <c r="FM27" s="239"/>
      <c r="FN27" s="239"/>
      <c r="FO27" s="239"/>
      <c r="FP27" s="239"/>
      <c r="FQ27" s="239"/>
      <c r="FR27" s="239"/>
      <c r="FS27" s="239"/>
      <c r="FT27" s="239"/>
      <c r="FU27" s="239"/>
      <c r="FV27" s="239"/>
      <c r="FW27" s="239"/>
      <c r="FX27" s="239"/>
      <c r="FY27" s="239"/>
      <c r="FZ27" s="239"/>
      <c r="GA27" s="239"/>
      <c r="GB27" s="239"/>
      <c r="GC27" s="239"/>
      <c r="GD27" s="239"/>
      <c r="GE27" s="239"/>
      <c r="GF27" s="239"/>
      <c r="GG27" s="239"/>
      <c r="GH27" s="239"/>
      <c r="GI27" s="239"/>
      <c r="GJ27" s="239"/>
      <c r="GK27" s="239"/>
      <c r="GL27" s="239"/>
      <c r="GM27" s="239"/>
      <c r="GN27" s="239"/>
      <c r="GO27" s="239"/>
      <c r="GP27" s="239"/>
      <c r="GQ27" s="239"/>
      <c r="GR27" s="239"/>
      <c r="GS27" s="239"/>
      <c r="GT27" s="239"/>
      <c r="GU27" s="239"/>
      <c r="GV27" s="239"/>
      <c r="GW27" s="239"/>
      <c r="GX27" s="239"/>
      <c r="GY27" s="239"/>
      <c r="GZ27" s="239"/>
      <c r="HA27" s="239"/>
      <c r="HB27" s="239"/>
      <c r="HC27" s="239"/>
      <c r="HD27" s="239"/>
      <c r="HE27" s="239"/>
      <c r="HF27" s="239"/>
      <c r="HG27" s="239"/>
      <c r="HH27" s="239"/>
      <c r="HI27" s="239"/>
      <c r="HJ27" s="239"/>
      <c r="HK27" s="239"/>
      <c r="HL27" s="239"/>
      <c r="HM27" s="239"/>
      <c r="HN27" s="239"/>
      <c r="HO27" s="239"/>
      <c r="HP27" s="239"/>
      <c r="HQ27" s="239"/>
      <c r="HR27" s="239"/>
      <c r="HS27" s="239"/>
      <c r="HT27" s="239"/>
      <c r="HU27" s="239"/>
      <c r="HV27" s="239"/>
      <c r="HW27" s="239"/>
      <c r="HX27" s="239"/>
      <c r="HY27" s="239"/>
      <c r="HZ27" s="239"/>
      <c r="IA27" s="239"/>
      <c r="IB27" s="239"/>
      <c r="IC27" s="239"/>
      <c r="ID27" s="239"/>
      <c r="IE27" s="239"/>
      <c r="IF27" s="239"/>
      <c r="IG27" s="239"/>
      <c r="IH27" s="239"/>
      <c r="II27" s="239"/>
      <c r="IJ27" s="239"/>
      <c r="IK27" s="239"/>
      <c r="IL27" s="239"/>
      <c r="IM27" s="239"/>
      <c r="IN27" s="239"/>
      <c r="IO27" s="239"/>
      <c r="IP27" s="239"/>
      <c r="IQ27" s="239"/>
      <c r="IR27" s="239"/>
      <c r="IS27" s="239"/>
      <c r="IT27" s="239"/>
      <c r="IU27" s="239"/>
      <c r="IV27" s="239"/>
    </row>
    <row r="28" spans="1:256" ht="21" customHeight="1">
      <c r="A28" s="422"/>
      <c r="B28" s="422"/>
      <c r="C28" s="423"/>
      <c r="D28" s="440" t="s">
        <v>9</v>
      </c>
      <c r="E28" s="248" t="s">
        <v>30</v>
      </c>
      <c r="F28" s="249"/>
      <c r="G28" s="250"/>
      <c r="H28" s="433">
        <f>IF(F28="","",IF(F28="記録無",0,IF(VALUE(F28)&gt;26.4,0,INT(9.23076*(26.7-VALUE(F28))^1.835))))</f>
      </c>
      <c r="I28" s="433"/>
      <c r="J28" s="248" t="s">
        <v>76</v>
      </c>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39"/>
      <c r="GB28" s="239"/>
      <c r="GC28" s="239"/>
      <c r="GD28" s="239"/>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39"/>
      <c r="HH28" s="239"/>
      <c r="HI28" s="239"/>
      <c r="HJ28" s="239"/>
      <c r="HK28" s="239"/>
      <c r="HL28" s="239"/>
      <c r="HM28" s="239"/>
      <c r="HN28" s="239"/>
      <c r="HO28" s="239"/>
      <c r="HP28" s="239"/>
      <c r="HQ28" s="239"/>
      <c r="HR28" s="239"/>
      <c r="HS28" s="239"/>
      <c r="HT28" s="239"/>
      <c r="HU28" s="239"/>
      <c r="HV28" s="239"/>
      <c r="HW28" s="239"/>
      <c r="HX28" s="239"/>
      <c r="HY28" s="239"/>
      <c r="HZ28" s="239"/>
      <c r="IA28" s="239"/>
      <c r="IB28" s="239"/>
      <c r="IC28" s="239"/>
      <c r="ID28" s="239"/>
      <c r="IE28" s="239"/>
      <c r="IF28" s="239"/>
      <c r="IG28" s="239"/>
      <c r="IH28" s="239"/>
      <c r="II28" s="239"/>
      <c r="IJ28" s="239"/>
      <c r="IK28" s="239"/>
      <c r="IL28" s="239"/>
      <c r="IM28" s="239"/>
      <c r="IN28" s="239"/>
      <c r="IO28" s="239"/>
      <c r="IP28" s="239"/>
      <c r="IQ28" s="239"/>
      <c r="IR28" s="239"/>
      <c r="IS28" s="239"/>
      <c r="IT28" s="239"/>
      <c r="IU28" s="239"/>
      <c r="IV28" s="239"/>
    </row>
    <row r="29" spans="1:256" ht="21" customHeight="1">
      <c r="A29" s="181"/>
      <c r="B29" s="425"/>
      <c r="C29" s="426"/>
      <c r="D29" s="440"/>
      <c r="E29" s="248" t="s">
        <v>258</v>
      </c>
      <c r="F29" s="441"/>
      <c r="G29" s="441"/>
      <c r="H29" s="433">
        <f>IF(F29="","",IF(F29="記録無",0,IF(VALUE(F29)&lt;0.76,0,INT(1.84523*(VALUE(F29)*100-75)^1.348))))</f>
      </c>
      <c r="I29" s="433"/>
      <c r="J29" s="434">
        <f>SUM(H28:I31)</f>
        <v>0</v>
      </c>
      <c r="K29" s="154" t="s">
        <v>255</v>
      </c>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c r="EO29" s="239"/>
      <c r="EP29" s="239"/>
      <c r="EQ29" s="239"/>
      <c r="ER29" s="239"/>
      <c r="ES29" s="239"/>
      <c r="ET29" s="239"/>
      <c r="EU29" s="239"/>
      <c r="EV29" s="239"/>
      <c r="EW29" s="239"/>
      <c r="EX29" s="239"/>
      <c r="EY29" s="239"/>
      <c r="EZ29" s="239"/>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39"/>
      <c r="GB29" s="239"/>
      <c r="GC29" s="239"/>
      <c r="GD29" s="239"/>
      <c r="GE29" s="239"/>
      <c r="GF29" s="239"/>
      <c r="GG29" s="239"/>
      <c r="GH29" s="239"/>
      <c r="GI29" s="239"/>
      <c r="GJ29" s="239"/>
      <c r="GK29" s="239"/>
      <c r="GL29" s="239"/>
      <c r="GM29" s="239"/>
      <c r="GN29" s="239"/>
      <c r="GO29" s="239"/>
      <c r="GP29" s="239"/>
      <c r="GQ29" s="239"/>
      <c r="GR29" s="239"/>
      <c r="GS29" s="239"/>
      <c r="GT29" s="239"/>
      <c r="GU29" s="239"/>
      <c r="GV29" s="239"/>
      <c r="GW29" s="239"/>
      <c r="GX29" s="239"/>
      <c r="GY29" s="239"/>
      <c r="GZ29" s="239"/>
      <c r="HA29" s="239"/>
      <c r="HB29" s="239"/>
      <c r="HC29" s="239"/>
      <c r="HD29" s="239"/>
      <c r="HE29" s="239"/>
      <c r="HF29" s="239"/>
      <c r="HG29" s="239"/>
      <c r="HH29" s="239"/>
      <c r="HI29" s="239"/>
      <c r="HJ29" s="239"/>
      <c r="HK29" s="239"/>
      <c r="HL29" s="239"/>
      <c r="HM29" s="239"/>
      <c r="HN29" s="239"/>
      <c r="HO29" s="239"/>
      <c r="HP29" s="239"/>
      <c r="HQ29" s="239"/>
      <c r="HR29" s="239"/>
      <c r="HS29" s="239"/>
      <c r="HT29" s="239"/>
      <c r="HU29" s="239"/>
      <c r="HV29" s="239"/>
      <c r="HW29" s="239"/>
      <c r="HX29" s="239"/>
      <c r="HY29" s="239"/>
      <c r="HZ29" s="239"/>
      <c r="IA29" s="239"/>
      <c r="IB29" s="239"/>
      <c r="IC29" s="239"/>
      <c r="ID29" s="239"/>
      <c r="IE29" s="239"/>
      <c r="IF29" s="239"/>
      <c r="IG29" s="239"/>
      <c r="IH29" s="239"/>
      <c r="II29" s="239"/>
      <c r="IJ29" s="239"/>
      <c r="IK29" s="239"/>
      <c r="IL29" s="239"/>
      <c r="IM29" s="239"/>
      <c r="IN29" s="239"/>
      <c r="IO29" s="239"/>
      <c r="IP29" s="239"/>
      <c r="IQ29" s="239"/>
      <c r="IR29" s="239"/>
      <c r="IS29" s="239"/>
      <c r="IT29" s="239"/>
      <c r="IU29" s="239"/>
      <c r="IV29" s="239"/>
    </row>
    <row r="30" spans="1:256" ht="21" customHeight="1">
      <c r="A30" s="181"/>
      <c r="B30" s="425"/>
      <c r="C30" s="426"/>
      <c r="D30" s="440"/>
      <c r="E30" s="248" t="s">
        <v>108</v>
      </c>
      <c r="F30" s="442"/>
      <c r="G30" s="443"/>
      <c r="H30" s="433">
        <f>IF(F30="","",IF(F30="記録無",0,IF(VALUE(F30)&lt;1.53,0,INT(56.0211*(VALUE(F30)-1.5)^1.05))))</f>
      </c>
      <c r="I30" s="433"/>
      <c r="J30" s="435"/>
      <c r="K30" s="154" t="s">
        <v>274</v>
      </c>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c r="DJ30" s="239"/>
      <c r="DK30" s="239"/>
      <c r="DL30" s="239"/>
      <c r="DM30" s="239"/>
      <c r="DN30" s="239"/>
      <c r="DO30" s="239"/>
      <c r="DP30" s="239"/>
      <c r="DQ30" s="239"/>
      <c r="DR30" s="239"/>
      <c r="DS30" s="239"/>
      <c r="DT30" s="239"/>
      <c r="DU30" s="239"/>
      <c r="DV30" s="239"/>
      <c r="DW30" s="239"/>
      <c r="DX30" s="239"/>
      <c r="DY30" s="239"/>
      <c r="DZ30" s="239"/>
      <c r="EA30" s="239"/>
      <c r="EB30" s="239"/>
      <c r="EC30" s="239"/>
      <c r="ED30" s="239"/>
      <c r="EE30" s="239"/>
      <c r="EF30" s="239"/>
      <c r="EG30" s="239"/>
      <c r="EH30" s="239"/>
      <c r="EI30" s="239"/>
      <c r="EJ30" s="239"/>
      <c r="EK30" s="239"/>
      <c r="EL30" s="239"/>
      <c r="EM30" s="239"/>
      <c r="EN30" s="239"/>
      <c r="EO30" s="239"/>
      <c r="EP30" s="239"/>
      <c r="EQ30" s="239"/>
      <c r="ER30" s="239"/>
      <c r="ES30" s="239"/>
      <c r="ET30" s="239"/>
      <c r="EU30" s="239"/>
      <c r="EV30" s="239"/>
      <c r="EW30" s="239"/>
      <c r="EX30" s="239"/>
      <c r="EY30" s="239"/>
      <c r="EZ30" s="239"/>
      <c r="FA30" s="239"/>
      <c r="FB30" s="239"/>
      <c r="FC30" s="239"/>
      <c r="FD30" s="239"/>
      <c r="FE30" s="239"/>
      <c r="FF30" s="239"/>
      <c r="FG30" s="239"/>
      <c r="FH30" s="239"/>
      <c r="FI30" s="239"/>
      <c r="FJ30" s="239"/>
      <c r="FK30" s="239"/>
      <c r="FL30" s="239"/>
      <c r="FM30" s="239"/>
      <c r="FN30" s="239"/>
      <c r="FO30" s="239"/>
      <c r="FP30" s="239"/>
      <c r="FQ30" s="239"/>
      <c r="FR30" s="239"/>
      <c r="FS30" s="239"/>
      <c r="FT30" s="239"/>
      <c r="FU30" s="239"/>
      <c r="FV30" s="239"/>
      <c r="FW30" s="239"/>
      <c r="FX30" s="239"/>
      <c r="FY30" s="239"/>
      <c r="FZ30" s="239"/>
      <c r="GA30" s="239"/>
      <c r="GB30" s="239"/>
      <c r="GC30" s="239"/>
      <c r="GD30" s="239"/>
      <c r="GE30" s="239"/>
      <c r="GF30" s="239"/>
      <c r="GG30" s="239"/>
      <c r="GH30" s="239"/>
      <c r="GI30" s="239"/>
      <c r="GJ30" s="239"/>
      <c r="GK30" s="239"/>
      <c r="GL30" s="239"/>
      <c r="GM30" s="239"/>
      <c r="GN30" s="239"/>
      <c r="GO30" s="239"/>
      <c r="GP30" s="239"/>
      <c r="GQ30" s="239"/>
      <c r="GR30" s="239"/>
      <c r="GS30" s="239"/>
      <c r="GT30" s="239"/>
      <c r="GU30" s="239"/>
      <c r="GV30" s="239"/>
      <c r="GW30" s="239"/>
      <c r="GX30" s="239"/>
      <c r="GY30" s="239"/>
      <c r="GZ30" s="239"/>
      <c r="HA30" s="239"/>
      <c r="HB30" s="239"/>
      <c r="HC30" s="239"/>
      <c r="HD30" s="239"/>
      <c r="HE30" s="239"/>
      <c r="HF30" s="239"/>
      <c r="HG30" s="239"/>
      <c r="HH30" s="239"/>
      <c r="HI30" s="239"/>
      <c r="HJ30" s="239"/>
      <c r="HK30" s="239"/>
      <c r="HL30" s="239"/>
      <c r="HM30" s="239"/>
      <c r="HN30" s="239"/>
      <c r="HO30" s="239"/>
      <c r="HP30" s="239"/>
      <c r="HQ30" s="239"/>
      <c r="HR30" s="239"/>
      <c r="HS30" s="239"/>
      <c r="HT30" s="239"/>
      <c r="HU30" s="239"/>
      <c r="HV30" s="239"/>
      <c r="HW30" s="239"/>
      <c r="HX30" s="239"/>
      <c r="HY30" s="239"/>
      <c r="HZ30" s="239"/>
      <c r="IA30" s="239"/>
      <c r="IB30" s="239"/>
      <c r="IC30" s="239"/>
      <c r="ID30" s="239"/>
      <c r="IE30" s="239"/>
      <c r="IF30" s="239"/>
      <c r="IG30" s="239"/>
      <c r="IH30" s="239"/>
      <c r="II30" s="239"/>
      <c r="IJ30" s="239"/>
      <c r="IK30" s="239"/>
      <c r="IL30" s="239"/>
      <c r="IM30" s="239"/>
      <c r="IN30" s="239"/>
      <c r="IO30" s="239"/>
      <c r="IP30" s="239"/>
      <c r="IQ30" s="239"/>
      <c r="IR30" s="239"/>
      <c r="IS30" s="239"/>
      <c r="IT30" s="239"/>
      <c r="IU30" s="239"/>
      <c r="IV30" s="239"/>
    </row>
    <row r="31" spans="1:256" ht="21" customHeight="1">
      <c r="A31" s="181"/>
      <c r="B31" s="425"/>
      <c r="C31" s="426"/>
      <c r="D31" s="440"/>
      <c r="E31" s="248" t="s">
        <v>115</v>
      </c>
      <c r="F31" s="249"/>
      <c r="G31" s="250"/>
      <c r="H31" s="433">
        <f>IF(F31="","",IF(F31="記録無",0,IF(VALUE(F31)&gt;42.08,0,INT(4.99087*(42.5-VALUE(F31))^1.81))))</f>
      </c>
      <c r="I31" s="433"/>
      <c r="J31" s="436"/>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39"/>
      <c r="EX31" s="239"/>
      <c r="EY31" s="239"/>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39"/>
      <c r="GB31" s="239"/>
      <c r="GC31" s="239"/>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39"/>
      <c r="HG31" s="239"/>
      <c r="HH31" s="239"/>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39"/>
      <c r="IK31" s="239"/>
      <c r="IL31" s="239"/>
      <c r="IM31" s="239"/>
      <c r="IN31" s="239"/>
      <c r="IO31" s="239"/>
      <c r="IP31" s="239"/>
      <c r="IQ31" s="239"/>
      <c r="IR31" s="239"/>
      <c r="IS31" s="239"/>
      <c r="IT31" s="239"/>
      <c r="IU31" s="239"/>
      <c r="IV31" s="239"/>
    </row>
    <row r="32" spans="1:256" ht="11.25" customHeight="1">
      <c r="A32" s="251"/>
      <c r="B32" s="251"/>
      <c r="C32" s="251"/>
      <c r="D32" s="251"/>
      <c r="E32" s="251"/>
      <c r="F32" s="251"/>
      <c r="G32" s="251"/>
      <c r="H32" s="251"/>
      <c r="I32" s="251"/>
      <c r="J32" s="251"/>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39"/>
      <c r="FX32" s="239"/>
      <c r="FY32" s="239"/>
      <c r="FZ32" s="239"/>
      <c r="GA32" s="239"/>
      <c r="GB32" s="239"/>
      <c r="GC32" s="239"/>
      <c r="GD32" s="239"/>
      <c r="GE32" s="239"/>
      <c r="GF32" s="239"/>
      <c r="GG32" s="239"/>
      <c r="GH32" s="239"/>
      <c r="GI32" s="239"/>
      <c r="GJ32" s="239"/>
      <c r="GK32" s="239"/>
      <c r="GL32" s="239"/>
      <c r="GM32" s="239"/>
      <c r="GN32" s="239"/>
      <c r="GO32" s="239"/>
      <c r="GP32" s="239"/>
      <c r="GQ32" s="239"/>
      <c r="GR32" s="239"/>
      <c r="GS32" s="239"/>
      <c r="GT32" s="239"/>
      <c r="GU32" s="239"/>
      <c r="GV32" s="239"/>
      <c r="GW32" s="239"/>
      <c r="GX32" s="239"/>
      <c r="GY32" s="239"/>
      <c r="GZ32" s="239"/>
      <c r="HA32" s="239"/>
      <c r="HB32" s="239"/>
      <c r="HC32" s="239"/>
      <c r="HD32" s="239"/>
      <c r="HE32" s="239"/>
      <c r="HF32" s="239"/>
      <c r="HG32" s="239"/>
      <c r="HH32" s="239"/>
      <c r="HI32" s="239"/>
      <c r="HJ32" s="239"/>
      <c r="HK32" s="239"/>
      <c r="HL32" s="239"/>
      <c r="HM32" s="239"/>
      <c r="HN32" s="239"/>
      <c r="HO32" s="239"/>
      <c r="HP32" s="239"/>
      <c r="HQ32" s="239"/>
      <c r="HR32" s="239"/>
      <c r="HS32" s="239"/>
      <c r="HT32" s="239"/>
      <c r="HU32" s="239"/>
      <c r="HV32" s="239"/>
      <c r="HW32" s="239"/>
      <c r="HX32" s="239"/>
      <c r="HY32" s="239"/>
      <c r="HZ32" s="239"/>
      <c r="IA32" s="239"/>
      <c r="IB32" s="239"/>
      <c r="IC32" s="239"/>
      <c r="ID32" s="239"/>
      <c r="IE32" s="239"/>
      <c r="IF32" s="239"/>
      <c r="IG32" s="239"/>
      <c r="IH32" s="239"/>
      <c r="II32" s="239"/>
      <c r="IJ32" s="239"/>
      <c r="IK32" s="239"/>
      <c r="IL32" s="239"/>
      <c r="IM32" s="239"/>
      <c r="IN32" s="239"/>
      <c r="IO32" s="239"/>
      <c r="IP32" s="239"/>
      <c r="IQ32" s="239"/>
      <c r="IR32" s="239"/>
      <c r="IS32" s="239"/>
      <c r="IT32" s="239"/>
      <c r="IU32" s="239"/>
      <c r="IV32" s="239"/>
    </row>
    <row r="33" spans="1:256" ht="22.5" customHeight="1">
      <c r="A33" s="239" t="s">
        <v>269</v>
      </c>
      <c r="C33" s="240" t="s">
        <v>275</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39"/>
      <c r="DH33" s="239"/>
      <c r="DI33" s="239"/>
      <c r="DJ33" s="239"/>
      <c r="DK33" s="239"/>
      <c r="DL33" s="239"/>
      <c r="DM33" s="239"/>
      <c r="DN33" s="239"/>
      <c r="DO33" s="239"/>
      <c r="DP33" s="239"/>
      <c r="DQ33" s="239"/>
      <c r="DR33" s="239"/>
      <c r="DS33" s="239"/>
      <c r="DT33" s="239"/>
      <c r="DU33" s="239"/>
      <c r="DV33" s="239"/>
      <c r="DW33" s="239"/>
      <c r="DX33" s="239"/>
      <c r="DY33" s="239"/>
      <c r="DZ33" s="239"/>
      <c r="EA33" s="239"/>
      <c r="EB33" s="239"/>
      <c r="EC33" s="239"/>
      <c r="ED33" s="239"/>
      <c r="EE33" s="239"/>
      <c r="EF33" s="239"/>
      <c r="EG33" s="239"/>
      <c r="EH33" s="239"/>
      <c r="EI33" s="239"/>
      <c r="EJ33" s="239"/>
      <c r="EK33" s="239"/>
      <c r="EL33" s="239"/>
      <c r="EM33" s="239"/>
      <c r="EN33" s="239"/>
      <c r="EO33" s="239"/>
      <c r="EP33" s="239"/>
      <c r="EQ33" s="239"/>
      <c r="ER33" s="239"/>
      <c r="ES33" s="239"/>
      <c r="ET33" s="239"/>
      <c r="EU33" s="239"/>
      <c r="EV33" s="239"/>
      <c r="EW33" s="239"/>
      <c r="EX33" s="239"/>
      <c r="EY33" s="239"/>
      <c r="EZ33" s="239"/>
      <c r="FA33" s="239"/>
      <c r="FB33" s="239"/>
      <c r="FC33" s="239"/>
      <c r="FD33" s="239"/>
      <c r="FE33" s="239"/>
      <c r="FF33" s="239"/>
      <c r="FG33" s="239"/>
      <c r="FH33" s="239"/>
      <c r="FI33" s="239"/>
      <c r="FJ33" s="239"/>
      <c r="FK33" s="239"/>
      <c r="FL33" s="239"/>
      <c r="FM33" s="239"/>
      <c r="FN33" s="239"/>
      <c r="FO33" s="239"/>
      <c r="FP33" s="239"/>
      <c r="FQ33" s="239"/>
      <c r="FR33" s="239"/>
      <c r="FS33" s="239"/>
      <c r="FT33" s="239"/>
      <c r="FU33" s="239"/>
      <c r="FV33" s="239"/>
      <c r="FW33" s="239"/>
      <c r="FX33" s="239"/>
      <c r="FY33" s="239"/>
      <c r="FZ33" s="239"/>
      <c r="GA33" s="239"/>
      <c r="GB33" s="239"/>
      <c r="GC33" s="239"/>
      <c r="GD33" s="239"/>
      <c r="GE33" s="239"/>
      <c r="GF33" s="239"/>
      <c r="GG33" s="239"/>
      <c r="GH33" s="239"/>
      <c r="GI33" s="239"/>
      <c r="GJ33" s="239"/>
      <c r="GK33" s="239"/>
      <c r="GL33" s="239"/>
      <c r="GM33" s="239"/>
      <c r="GN33" s="239"/>
      <c r="GO33" s="239"/>
      <c r="GP33" s="239"/>
      <c r="GQ33" s="239"/>
      <c r="GR33" s="239"/>
      <c r="GS33" s="239"/>
      <c r="GT33" s="239"/>
      <c r="GU33" s="239"/>
      <c r="GV33" s="239"/>
      <c r="GW33" s="239"/>
      <c r="GX33" s="239"/>
      <c r="GY33" s="239"/>
      <c r="GZ33" s="239"/>
      <c r="HA33" s="239"/>
      <c r="HB33" s="239"/>
      <c r="HC33" s="239"/>
      <c r="HD33" s="239"/>
      <c r="HE33" s="239"/>
      <c r="HF33" s="239"/>
      <c r="HG33" s="239"/>
      <c r="HH33" s="239"/>
      <c r="HI33" s="239"/>
      <c r="HJ33" s="239"/>
      <c r="HK33" s="239"/>
      <c r="HL33" s="239"/>
      <c r="HM33" s="239"/>
      <c r="HN33" s="239"/>
      <c r="HO33" s="239"/>
      <c r="HP33" s="239"/>
      <c r="HQ33" s="239"/>
      <c r="HR33" s="239"/>
      <c r="HS33" s="239"/>
      <c r="HT33" s="239"/>
      <c r="HU33" s="239"/>
      <c r="HV33" s="239"/>
      <c r="HW33" s="239"/>
      <c r="HX33" s="239"/>
      <c r="HY33" s="239"/>
      <c r="HZ33" s="239"/>
      <c r="IA33" s="239"/>
      <c r="IB33" s="239"/>
      <c r="IC33" s="239"/>
      <c r="ID33" s="239"/>
      <c r="IE33" s="239"/>
      <c r="IF33" s="239"/>
      <c r="IG33" s="239"/>
      <c r="IH33" s="239"/>
      <c r="II33" s="239"/>
      <c r="IJ33" s="239"/>
      <c r="IK33" s="239"/>
      <c r="IL33" s="239"/>
      <c r="IM33" s="239"/>
      <c r="IN33" s="239"/>
      <c r="IO33" s="239"/>
      <c r="IP33" s="239"/>
      <c r="IQ33" s="239"/>
      <c r="IR33" s="239"/>
      <c r="IS33" s="239"/>
      <c r="IT33" s="239"/>
      <c r="IU33" s="239"/>
      <c r="IV33" s="239"/>
    </row>
    <row r="34" spans="1:256" ht="12" customHeight="1">
      <c r="A34" s="241" t="s">
        <v>2</v>
      </c>
      <c r="B34" s="241"/>
      <c r="C34" s="242"/>
      <c r="D34" s="243" t="s">
        <v>175</v>
      </c>
      <c r="E34" s="439" t="s">
        <v>235</v>
      </c>
      <c r="F34" s="439"/>
      <c r="G34" s="439" t="s">
        <v>90</v>
      </c>
      <c r="H34" s="439"/>
      <c r="I34" s="439" t="s">
        <v>250</v>
      </c>
      <c r="J34" s="4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c r="HJ34" s="239"/>
      <c r="HK34" s="239"/>
      <c r="HL34" s="239"/>
      <c r="HM34" s="239"/>
      <c r="HN34" s="239"/>
      <c r="HO34" s="239"/>
      <c r="HP34" s="239"/>
      <c r="HQ34" s="239"/>
      <c r="HR34" s="239"/>
      <c r="HS34" s="239"/>
      <c r="HT34" s="239"/>
      <c r="HU34" s="239"/>
      <c r="HV34" s="239"/>
      <c r="HW34" s="239"/>
      <c r="HX34" s="239"/>
      <c r="HY34" s="239"/>
      <c r="HZ34" s="239"/>
      <c r="IA34" s="239"/>
      <c r="IB34" s="239"/>
      <c r="IC34" s="239"/>
      <c r="ID34" s="239"/>
      <c r="IE34" s="239"/>
      <c r="IF34" s="239"/>
      <c r="IG34" s="239"/>
      <c r="IH34" s="239"/>
      <c r="II34" s="239"/>
      <c r="IJ34" s="239"/>
      <c r="IK34" s="239"/>
      <c r="IL34" s="239"/>
      <c r="IM34" s="239"/>
      <c r="IN34" s="239"/>
      <c r="IO34" s="239"/>
      <c r="IP34" s="239"/>
      <c r="IQ34" s="239"/>
      <c r="IR34" s="239"/>
      <c r="IS34" s="239"/>
      <c r="IT34" s="239"/>
      <c r="IU34" s="239"/>
      <c r="IV34" s="239"/>
    </row>
    <row r="35" spans="1:256" ht="26.25" customHeight="1">
      <c r="A35" s="244" t="s">
        <v>251</v>
      </c>
      <c r="B35" s="245"/>
      <c r="C35" s="246"/>
      <c r="D35" s="247"/>
      <c r="E35" s="439">
        <f>'女子申込(様式1-1)'!$G$5</f>
        <v>0</v>
      </c>
      <c r="F35" s="439"/>
      <c r="G35" s="439">
        <f>'女子申込(様式1-1)'!$G$3</f>
        <v>0</v>
      </c>
      <c r="H35" s="439"/>
      <c r="I35" s="439">
        <f>'女子申込(様式1-1)'!$G$7</f>
        <v>0</v>
      </c>
      <c r="J35" s="4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39"/>
      <c r="FR35" s="239"/>
      <c r="FS35" s="239"/>
      <c r="FT35" s="239"/>
      <c r="FU35" s="239"/>
      <c r="FV35" s="239"/>
      <c r="FW35" s="239"/>
      <c r="FX35" s="239"/>
      <c r="FY35" s="239"/>
      <c r="FZ35" s="239"/>
      <c r="GA35" s="239"/>
      <c r="GB35" s="239"/>
      <c r="GC35" s="239"/>
      <c r="GD35" s="239"/>
      <c r="GE35" s="239"/>
      <c r="GF35" s="239"/>
      <c r="GG35" s="239"/>
      <c r="GH35" s="239"/>
      <c r="GI35" s="239"/>
      <c r="GJ35" s="239"/>
      <c r="GK35" s="239"/>
      <c r="GL35" s="239"/>
      <c r="GM35" s="239"/>
      <c r="GN35" s="239"/>
      <c r="GO35" s="239"/>
      <c r="GP35" s="239"/>
      <c r="GQ35" s="239"/>
      <c r="GR35" s="239"/>
      <c r="GS35" s="239"/>
      <c r="GT35" s="239"/>
      <c r="GU35" s="239"/>
      <c r="GV35" s="239"/>
      <c r="GW35" s="239"/>
      <c r="GX35" s="239"/>
      <c r="GY35" s="239"/>
      <c r="GZ35" s="239"/>
      <c r="HA35" s="239"/>
      <c r="HB35" s="239"/>
      <c r="HC35" s="239"/>
      <c r="HD35" s="239"/>
      <c r="HE35" s="239"/>
      <c r="HF35" s="239"/>
      <c r="HG35" s="239"/>
      <c r="HH35" s="239"/>
      <c r="HI35" s="239"/>
      <c r="HJ35" s="239"/>
      <c r="HK35" s="239"/>
      <c r="HL35" s="239"/>
      <c r="HM35" s="239"/>
      <c r="HN35" s="239"/>
      <c r="HO35" s="239"/>
      <c r="HP35" s="239"/>
      <c r="HQ35" s="239"/>
      <c r="HR35" s="239"/>
      <c r="HS35" s="239"/>
      <c r="HT35" s="239"/>
      <c r="HU35" s="239"/>
      <c r="HV35" s="239"/>
      <c r="HW35" s="239"/>
      <c r="HX35" s="239"/>
      <c r="HY35" s="239"/>
      <c r="HZ35" s="239"/>
      <c r="IA35" s="239"/>
      <c r="IB35" s="239"/>
      <c r="IC35" s="239"/>
      <c r="ID35" s="239"/>
      <c r="IE35" s="239"/>
      <c r="IF35" s="239"/>
      <c r="IG35" s="239"/>
      <c r="IH35" s="239"/>
      <c r="II35" s="239"/>
      <c r="IJ35" s="239"/>
      <c r="IK35" s="239"/>
      <c r="IL35" s="239"/>
      <c r="IM35" s="239"/>
      <c r="IN35" s="239"/>
      <c r="IO35" s="239"/>
      <c r="IP35" s="239"/>
      <c r="IQ35" s="239"/>
      <c r="IR35" s="239"/>
      <c r="IS35" s="239"/>
      <c r="IT35" s="239"/>
      <c r="IU35" s="239"/>
      <c r="IV35" s="239"/>
    </row>
    <row r="36" spans="1:256" ht="21" customHeight="1">
      <c r="A36" s="422"/>
      <c r="B36" s="422"/>
      <c r="C36" s="423"/>
      <c r="D36" s="440" t="s">
        <v>9</v>
      </c>
      <c r="E36" s="248" t="s">
        <v>30</v>
      </c>
      <c r="F36" s="249"/>
      <c r="G36" s="250"/>
      <c r="H36" s="433">
        <f>IF(F36="","",IF(F36="記録無",0,IF(VALUE(F36)&gt;26.4,0,INT(9.23076*(26.7-VALUE(F36))^1.835))))</f>
      </c>
      <c r="I36" s="433"/>
      <c r="J36" s="248" t="s">
        <v>76</v>
      </c>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39"/>
      <c r="DR36" s="239"/>
      <c r="DS36" s="239"/>
      <c r="DT36" s="239"/>
      <c r="DU36" s="239"/>
      <c r="DV36" s="239"/>
      <c r="DW36" s="239"/>
      <c r="DX36" s="239"/>
      <c r="DY36" s="239"/>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39"/>
      <c r="EX36" s="239"/>
      <c r="EY36" s="239"/>
      <c r="EZ36" s="239"/>
      <c r="FA36" s="239"/>
      <c r="FB36" s="239"/>
      <c r="FC36" s="239"/>
      <c r="FD36" s="239"/>
      <c r="FE36" s="239"/>
      <c r="FF36" s="239"/>
      <c r="FG36" s="239"/>
      <c r="FH36" s="239"/>
      <c r="FI36" s="239"/>
      <c r="FJ36" s="239"/>
      <c r="FK36" s="239"/>
      <c r="FL36" s="239"/>
      <c r="FM36" s="239"/>
      <c r="FN36" s="239"/>
      <c r="FO36" s="239"/>
      <c r="FP36" s="239"/>
      <c r="FQ36" s="239"/>
      <c r="FR36" s="239"/>
      <c r="FS36" s="239"/>
      <c r="FT36" s="239"/>
      <c r="FU36" s="239"/>
      <c r="FV36" s="239"/>
      <c r="FW36" s="239"/>
      <c r="FX36" s="239"/>
      <c r="FY36" s="239"/>
      <c r="FZ36" s="239"/>
      <c r="GA36" s="239"/>
      <c r="GB36" s="239"/>
      <c r="GC36" s="239"/>
      <c r="GD36" s="239"/>
      <c r="GE36" s="239"/>
      <c r="GF36" s="239"/>
      <c r="GG36" s="239"/>
      <c r="GH36" s="239"/>
      <c r="GI36" s="239"/>
      <c r="GJ36" s="239"/>
      <c r="GK36" s="239"/>
      <c r="GL36" s="239"/>
      <c r="GM36" s="239"/>
      <c r="GN36" s="239"/>
      <c r="GO36" s="239"/>
      <c r="GP36" s="239"/>
      <c r="GQ36" s="239"/>
      <c r="GR36" s="239"/>
      <c r="GS36" s="239"/>
      <c r="GT36" s="239"/>
      <c r="GU36" s="239"/>
      <c r="GV36" s="239"/>
      <c r="GW36" s="239"/>
      <c r="GX36" s="239"/>
      <c r="GY36" s="239"/>
      <c r="GZ36" s="239"/>
      <c r="HA36" s="239"/>
      <c r="HB36" s="239"/>
      <c r="HC36" s="239"/>
      <c r="HD36" s="239"/>
      <c r="HE36" s="239"/>
      <c r="HF36" s="239"/>
      <c r="HG36" s="239"/>
      <c r="HH36" s="239"/>
      <c r="HI36" s="239"/>
      <c r="HJ36" s="239"/>
      <c r="HK36" s="239"/>
      <c r="HL36" s="239"/>
      <c r="HM36" s="239"/>
      <c r="HN36" s="239"/>
      <c r="HO36" s="239"/>
      <c r="HP36" s="239"/>
      <c r="HQ36" s="239"/>
      <c r="HR36" s="239"/>
      <c r="HS36" s="239"/>
      <c r="HT36" s="239"/>
      <c r="HU36" s="239"/>
      <c r="HV36" s="239"/>
      <c r="HW36" s="239"/>
      <c r="HX36" s="239"/>
      <c r="HY36" s="239"/>
      <c r="HZ36" s="239"/>
      <c r="IA36" s="239"/>
      <c r="IB36" s="239"/>
      <c r="IC36" s="239"/>
      <c r="ID36" s="239"/>
      <c r="IE36" s="239"/>
      <c r="IF36" s="239"/>
      <c r="IG36" s="239"/>
      <c r="IH36" s="239"/>
      <c r="II36" s="239"/>
      <c r="IJ36" s="239"/>
      <c r="IK36" s="239"/>
      <c r="IL36" s="239"/>
      <c r="IM36" s="239"/>
      <c r="IN36" s="239"/>
      <c r="IO36" s="239"/>
      <c r="IP36" s="239"/>
      <c r="IQ36" s="239"/>
      <c r="IR36" s="239"/>
      <c r="IS36" s="239"/>
      <c r="IT36" s="239"/>
      <c r="IU36" s="239"/>
      <c r="IV36" s="239"/>
    </row>
    <row r="37" spans="1:256" ht="21" customHeight="1">
      <c r="A37" s="181"/>
      <c r="B37" s="425"/>
      <c r="C37" s="426"/>
      <c r="D37" s="440"/>
      <c r="E37" s="248" t="s">
        <v>258</v>
      </c>
      <c r="F37" s="441"/>
      <c r="G37" s="441"/>
      <c r="H37" s="433">
        <f>IF(F37="","",IF(F37="記録無",0,IF(VALUE(F37)&lt;0.76,0,INT(1.84523*(VALUE(F37)*100-75)^1.348))))</f>
      </c>
      <c r="I37" s="433"/>
      <c r="J37" s="434">
        <f>SUM(H36:I39)</f>
        <v>0</v>
      </c>
      <c r="K37" s="154" t="s">
        <v>255</v>
      </c>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row>
    <row r="38" spans="1:256" ht="21" customHeight="1">
      <c r="A38" s="181"/>
      <c r="B38" s="425"/>
      <c r="C38" s="426"/>
      <c r="D38" s="440"/>
      <c r="E38" s="248" t="s">
        <v>108</v>
      </c>
      <c r="F38" s="442"/>
      <c r="G38" s="443"/>
      <c r="H38" s="433">
        <f>IF(F38="","",IF(F38="記録無",0,IF(VALUE(F38)&lt;1.53,0,INT(56.0211*(VALUE(F38)-1.5)^1.05))))</f>
      </c>
      <c r="I38" s="433"/>
      <c r="J38" s="435"/>
      <c r="K38" s="154" t="s">
        <v>274</v>
      </c>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39"/>
      <c r="EO38" s="239"/>
      <c r="EP38" s="239"/>
      <c r="EQ38" s="239"/>
      <c r="ER38" s="239"/>
      <c r="ES38" s="239"/>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39"/>
      <c r="FR38" s="239"/>
      <c r="FS38" s="239"/>
      <c r="FT38" s="239"/>
      <c r="FU38" s="239"/>
      <c r="FV38" s="239"/>
      <c r="FW38" s="239"/>
      <c r="FX38" s="239"/>
      <c r="FY38" s="239"/>
      <c r="FZ38" s="239"/>
      <c r="GA38" s="239"/>
      <c r="GB38" s="239"/>
      <c r="GC38" s="239"/>
      <c r="GD38" s="239"/>
      <c r="GE38" s="239"/>
      <c r="GF38" s="239"/>
      <c r="GG38" s="239"/>
      <c r="GH38" s="239"/>
      <c r="GI38" s="239"/>
      <c r="GJ38" s="239"/>
      <c r="GK38" s="239"/>
      <c r="GL38" s="239"/>
      <c r="GM38" s="239"/>
      <c r="GN38" s="239"/>
      <c r="GO38" s="239"/>
      <c r="GP38" s="239"/>
      <c r="GQ38" s="239"/>
      <c r="GR38" s="239"/>
      <c r="GS38" s="239"/>
      <c r="GT38" s="239"/>
      <c r="GU38" s="239"/>
      <c r="GV38" s="239"/>
      <c r="GW38" s="239"/>
      <c r="GX38" s="239"/>
      <c r="GY38" s="239"/>
      <c r="GZ38" s="239"/>
      <c r="HA38" s="239"/>
      <c r="HB38" s="239"/>
      <c r="HC38" s="239"/>
      <c r="HD38" s="239"/>
      <c r="HE38" s="239"/>
      <c r="HF38" s="239"/>
      <c r="HG38" s="239"/>
      <c r="HH38" s="239"/>
      <c r="HI38" s="239"/>
      <c r="HJ38" s="239"/>
      <c r="HK38" s="239"/>
      <c r="HL38" s="239"/>
      <c r="HM38" s="239"/>
      <c r="HN38" s="239"/>
      <c r="HO38" s="239"/>
      <c r="HP38" s="239"/>
      <c r="HQ38" s="239"/>
      <c r="HR38" s="239"/>
      <c r="HS38" s="239"/>
      <c r="HT38" s="239"/>
      <c r="HU38" s="239"/>
      <c r="HV38" s="239"/>
      <c r="HW38" s="239"/>
      <c r="HX38" s="239"/>
      <c r="HY38" s="239"/>
      <c r="HZ38" s="239"/>
      <c r="IA38" s="239"/>
      <c r="IB38" s="239"/>
      <c r="IC38" s="239"/>
      <c r="ID38" s="239"/>
      <c r="IE38" s="239"/>
      <c r="IF38" s="239"/>
      <c r="IG38" s="239"/>
      <c r="IH38" s="239"/>
      <c r="II38" s="239"/>
      <c r="IJ38" s="239"/>
      <c r="IK38" s="239"/>
      <c r="IL38" s="239"/>
      <c r="IM38" s="239"/>
      <c r="IN38" s="239"/>
      <c r="IO38" s="239"/>
      <c r="IP38" s="239"/>
      <c r="IQ38" s="239"/>
      <c r="IR38" s="239"/>
      <c r="IS38" s="239"/>
      <c r="IT38" s="239"/>
      <c r="IU38" s="239"/>
      <c r="IV38" s="239"/>
    </row>
    <row r="39" spans="1:256" ht="21" customHeight="1">
      <c r="A39" s="181"/>
      <c r="B39" s="425"/>
      <c r="C39" s="426"/>
      <c r="D39" s="440"/>
      <c r="E39" s="248" t="s">
        <v>115</v>
      </c>
      <c r="F39" s="249"/>
      <c r="G39" s="250"/>
      <c r="H39" s="433">
        <f>IF(F39="","",IF(F39="記録無",0,IF(VALUE(F39)&gt;42.08,0,INT(4.99087*(42.5-VALUE(F39))^1.81))))</f>
      </c>
      <c r="I39" s="433"/>
      <c r="J39" s="436"/>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39"/>
      <c r="DS39" s="239"/>
      <c r="DT39" s="239"/>
      <c r="DU39" s="239"/>
      <c r="DV39" s="239"/>
      <c r="DW39" s="239"/>
      <c r="DX39" s="239"/>
      <c r="DY39" s="239"/>
      <c r="DZ39" s="239"/>
      <c r="EA39" s="239"/>
      <c r="EB39" s="239"/>
      <c r="EC39" s="239"/>
      <c r="ED39" s="239"/>
      <c r="EE39" s="239"/>
      <c r="EF39" s="239"/>
      <c r="EG39" s="239"/>
      <c r="EH39" s="239"/>
      <c r="EI39" s="239"/>
      <c r="EJ39" s="239"/>
      <c r="EK39" s="239"/>
      <c r="EL39" s="239"/>
      <c r="EM39" s="239"/>
      <c r="EN39" s="239"/>
      <c r="EO39" s="239"/>
      <c r="EP39" s="239"/>
      <c r="EQ39" s="239"/>
      <c r="ER39" s="239"/>
      <c r="ES39" s="239"/>
      <c r="ET39" s="239"/>
      <c r="EU39" s="239"/>
      <c r="EV39" s="239"/>
      <c r="EW39" s="239"/>
      <c r="EX39" s="239"/>
      <c r="EY39" s="239"/>
      <c r="EZ39" s="239"/>
      <c r="FA39" s="239"/>
      <c r="FB39" s="239"/>
      <c r="FC39" s="239"/>
      <c r="FD39" s="239"/>
      <c r="FE39" s="239"/>
      <c r="FF39" s="239"/>
      <c r="FG39" s="239"/>
      <c r="FH39" s="239"/>
      <c r="FI39" s="239"/>
      <c r="FJ39" s="239"/>
      <c r="FK39" s="239"/>
      <c r="FL39" s="239"/>
      <c r="FM39" s="239"/>
      <c r="FN39" s="239"/>
      <c r="FO39" s="239"/>
      <c r="FP39" s="239"/>
      <c r="FQ39" s="239"/>
      <c r="FR39" s="239"/>
      <c r="FS39" s="239"/>
      <c r="FT39" s="239"/>
      <c r="FU39" s="239"/>
      <c r="FV39" s="239"/>
      <c r="FW39" s="239"/>
      <c r="FX39" s="239"/>
      <c r="FY39" s="239"/>
      <c r="FZ39" s="239"/>
      <c r="GA39" s="239"/>
      <c r="GB39" s="239"/>
      <c r="GC39" s="239"/>
      <c r="GD39" s="239"/>
      <c r="GE39" s="239"/>
      <c r="GF39" s="239"/>
      <c r="GG39" s="239"/>
      <c r="GH39" s="239"/>
      <c r="GI39" s="239"/>
      <c r="GJ39" s="239"/>
      <c r="GK39" s="239"/>
      <c r="GL39" s="239"/>
      <c r="GM39" s="239"/>
      <c r="GN39" s="239"/>
      <c r="GO39" s="239"/>
      <c r="GP39" s="239"/>
      <c r="GQ39" s="239"/>
      <c r="GR39" s="239"/>
      <c r="GS39" s="239"/>
      <c r="GT39" s="239"/>
      <c r="GU39" s="239"/>
      <c r="GV39" s="239"/>
      <c r="GW39" s="239"/>
      <c r="GX39" s="239"/>
      <c r="GY39" s="239"/>
      <c r="GZ39" s="239"/>
      <c r="HA39" s="239"/>
      <c r="HB39" s="239"/>
      <c r="HC39" s="239"/>
      <c r="HD39" s="239"/>
      <c r="HE39" s="239"/>
      <c r="HF39" s="239"/>
      <c r="HG39" s="239"/>
      <c r="HH39" s="239"/>
      <c r="HI39" s="239"/>
      <c r="HJ39" s="239"/>
      <c r="HK39" s="239"/>
      <c r="HL39" s="239"/>
      <c r="HM39" s="239"/>
      <c r="HN39" s="239"/>
      <c r="HO39" s="239"/>
      <c r="HP39" s="239"/>
      <c r="HQ39" s="239"/>
      <c r="HR39" s="239"/>
      <c r="HS39" s="239"/>
      <c r="HT39" s="239"/>
      <c r="HU39" s="239"/>
      <c r="HV39" s="239"/>
      <c r="HW39" s="239"/>
      <c r="HX39" s="239"/>
      <c r="HY39" s="239"/>
      <c r="HZ39" s="239"/>
      <c r="IA39" s="239"/>
      <c r="IB39" s="239"/>
      <c r="IC39" s="239"/>
      <c r="ID39" s="239"/>
      <c r="IE39" s="239"/>
      <c r="IF39" s="239"/>
      <c r="IG39" s="239"/>
      <c r="IH39" s="239"/>
      <c r="II39" s="239"/>
      <c r="IJ39" s="239"/>
      <c r="IK39" s="239"/>
      <c r="IL39" s="239"/>
      <c r="IM39" s="239"/>
      <c r="IN39" s="239"/>
      <c r="IO39" s="239"/>
      <c r="IP39" s="239"/>
      <c r="IQ39" s="239"/>
      <c r="IR39" s="239"/>
      <c r="IS39" s="239"/>
      <c r="IT39" s="239"/>
      <c r="IU39" s="239"/>
      <c r="IV39" s="239"/>
    </row>
    <row r="40" spans="1:256" ht="10.5" customHeight="1">
      <c r="A40" s="251"/>
      <c r="B40" s="251"/>
      <c r="C40" s="251"/>
      <c r="D40" s="251"/>
      <c r="E40" s="251"/>
      <c r="F40" s="251"/>
      <c r="G40" s="251"/>
      <c r="H40" s="251"/>
      <c r="I40" s="251"/>
      <c r="J40" s="251"/>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c r="CV40" s="239"/>
      <c r="CW40" s="239"/>
      <c r="CX40" s="239"/>
      <c r="CY40" s="239"/>
      <c r="CZ40" s="239"/>
      <c r="DA40" s="239"/>
      <c r="DB40" s="239"/>
      <c r="DC40" s="239"/>
      <c r="DD40" s="239"/>
      <c r="DE40" s="239"/>
      <c r="DF40" s="239"/>
      <c r="DG40" s="239"/>
      <c r="DH40" s="239"/>
      <c r="DI40" s="239"/>
      <c r="DJ40" s="239"/>
      <c r="DK40" s="239"/>
      <c r="DL40" s="239"/>
      <c r="DM40" s="239"/>
      <c r="DN40" s="239"/>
      <c r="DO40" s="239"/>
      <c r="DP40" s="239"/>
      <c r="DQ40" s="239"/>
      <c r="DR40" s="239"/>
      <c r="DS40" s="239"/>
      <c r="DT40" s="239"/>
      <c r="DU40" s="239"/>
      <c r="DV40" s="239"/>
      <c r="DW40" s="239"/>
      <c r="DX40" s="239"/>
      <c r="DY40" s="239"/>
      <c r="DZ40" s="239"/>
      <c r="EA40" s="239"/>
      <c r="EB40" s="239"/>
      <c r="EC40" s="239"/>
      <c r="ED40" s="239"/>
      <c r="EE40" s="239"/>
      <c r="EF40" s="239"/>
      <c r="EG40" s="239"/>
      <c r="EH40" s="239"/>
      <c r="EI40" s="239"/>
      <c r="EJ40" s="239"/>
      <c r="EK40" s="239"/>
      <c r="EL40" s="239"/>
      <c r="EM40" s="239"/>
      <c r="EN40" s="239"/>
      <c r="EO40" s="239"/>
      <c r="EP40" s="239"/>
      <c r="EQ40" s="239"/>
      <c r="ER40" s="239"/>
      <c r="ES40" s="239"/>
      <c r="ET40" s="239"/>
      <c r="EU40" s="239"/>
      <c r="EV40" s="239"/>
      <c r="EW40" s="239"/>
      <c r="EX40" s="239"/>
      <c r="EY40" s="239"/>
      <c r="EZ40" s="239"/>
      <c r="FA40" s="239"/>
      <c r="FB40" s="239"/>
      <c r="FC40" s="239"/>
      <c r="FD40" s="239"/>
      <c r="FE40" s="239"/>
      <c r="FF40" s="239"/>
      <c r="FG40" s="239"/>
      <c r="FH40" s="239"/>
      <c r="FI40" s="239"/>
      <c r="FJ40" s="239"/>
      <c r="FK40" s="239"/>
      <c r="FL40" s="239"/>
      <c r="FM40" s="239"/>
      <c r="FN40" s="239"/>
      <c r="FO40" s="239"/>
      <c r="FP40" s="239"/>
      <c r="FQ40" s="239"/>
      <c r="FR40" s="239"/>
      <c r="FS40" s="239"/>
      <c r="FT40" s="239"/>
      <c r="FU40" s="239"/>
      <c r="FV40" s="239"/>
      <c r="FW40" s="239"/>
      <c r="FX40" s="239"/>
      <c r="FY40" s="239"/>
      <c r="FZ40" s="239"/>
      <c r="GA40" s="239"/>
      <c r="GB40" s="239"/>
      <c r="GC40" s="239"/>
      <c r="GD40" s="239"/>
      <c r="GE40" s="239"/>
      <c r="GF40" s="239"/>
      <c r="GG40" s="239"/>
      <c r="GH40" s="239"/>
      <c r="GI40" s="239"/>
      <c r="GJ40" s="239"/>
      <c r="GK40" s="239"/>
      <c r="GL40" s="239"/>
      <c r="GM40" s="239"/>
      <c r="GN40" s="239"/>
      <c r="GO40" s="239"/>
      <c r="GP40" s="239"/>
      <c r="GQ40" s="239"/>
      <c r="GR40" s="239"/>
      <c r="GS40" s="239"/>
      <c r="GT40" s="239"/>
      <c r="GU40" s="239"/>
      <c r="GV40" s="239"/>
      <c r="GW40" s="239"/>
      <c r="GX40" s="239"/>
      <c r="GY40" s="239"/>
      <c r="GZ40" s="239"/>
      <c r="HA40" s="239"/>
      <c r="HB40" s="239"/>
      <c r="HC40" s="239"/>
      <c r="HD40" s="239"/>
      <c r="HE40" s="239"/>
      <c r="HF40" s="239"/>
      <c r="HG40" s="239"/>
      <c r="HH40" s="239"/>
      <c r="HI40" s="239"/>
      <c r="HJ40" s="239"/>
      <c r="HK40" s="239"/>
      <c r="HL40" s="239"/>
      <c r="HM40" s="239"/>
      <c r="HN40" s="239"/>
      <c r="HO40" s="239"/>
      <c r="HP40" s="239"/>
      <c r="HQ40" s="239"/>
      <c r="HR40" s="239"/>
      <c r="HS40" s="239"/>
      <c r="HT40" s="239"/>
      <c r="HU40" s="239"/>
      <c r="HV40" s="239"/>
      <c r="HW40" s="239"/>
      <c r="HX40" s="239"/>
      <c r="HY40" s="239"/>
      <c r="HZ40" s="239"/>
      <c r="IA40" s="239"/>
      <c r="IB40" s="239"/>
      <c r="IC40" s="239"/>
      <c r="ID40" s="239"/>
      <c r="IE40" s="239"/>
      <c r="IF40" s="239"/>
      <c r="IG40" s="239"/>
      <c r="IH40" s="239"/>
      <c r="II40" s="239"/>
      <c r="IJ40" s="239"/>
      <c r="IK40" s="239"/>
      <c r="IL40" s="239"/>
      <c r="IM40" s="239"/>
      <c r="IN40" s="239"/>
      <c r="IO40" s="239"/>
      <c r="IP40" s="239"/>
      <c r="IQ40" s="239"/>
      <c r="IR40" s="239"/>
      <c r="IS40" s="239"/>
      <c r="IT40" s="239"/>
      <c r="IU40" s="239"/>
      <c r="IV40" s="239"/>
    </row>
    <row r="41" spans="1:256" ht="22.5" customHeight="1">
      <c r="A41" s="239" t="s">
        <v>269</v>
      </c>
      <c r="C41" s="240" t="s">
        <v>275</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39"/>
      <c r="DE41" s="239"/>
      <c r="DF41" s="239"/>
      <c r="DG41" s="239"/>
      <c r="DH41" s="239"/>
      <c r="DI41" s="239"/>
      <c r="DJ41" s="239"/>
      <c r="DK41" s="239"/>
      <c r="DL41" s="239"/>
      <c r="DM41" s="239"/>
      <c r="DN41" s="239"/>
      <c r="DO41" s="239"/>
      <c r="DP41" s="239"/>
      <c r="DQ41" s="239"/>
      <c r="DR41" s="239"/>
      <c r="DS41" s="239"/>
      <c r="DT41" s="239"/>
      <c r="DU41" s="239"/>
      <c r="DV41" s="239"/>
      <c r="DW41" s="239"/>
      <c r="DX41" s="239"/>
      <c r="DY41" s="239"/>
      <c r="DZ41" s="239"/>
      <c r="EA41" s="239"/>
      <c r="EB41" s="239"/>
      <c r="EC41" s="239"/>
      <c r="ED41" s="239"/>
      <c r="EE41" s="239"/>
      <c r="EF41" s="239"/>
      <c r="EG41" s="239"/>
      <c r="EH41" s="239"/>
      <c r="EI41" s="239"/>
      <c r="EJ41" s="239"/>
      <c r="EK41" s="239"/>
      <c r="EL41" s="239"/>
      <c r="EM41" s="239"/>
      <c r="EN41" s="239"/>
      <c r="EO41" s="239"/>
      <c r="EP41" s="239"/>
      <c r="EQ41" s="239"/>
      <c r="ER41" s="239"/>
      <c r="ES41" s="239"/>
      <c r="ET41" s="239"/>
      <c r="EU41" s="239"/>
      <c r="EV41" s="239"/>
      <c r="EW41" s="239"/>
      <c r="EX41" s="239"/>
      <c r="EY41" s="239"/>
      <c r="EZ41" s="239"/>
      <c r="FA41" s="239"/>
      <c r="FB41" s="239"/>
      <c r="FC41" s="239"/>
      <c r="FD41" s="239"/>
      <c r="FE41" s="239"/>
      <c r="FF41" s="239"/>
      <c r="FG41" s="239"/>
      <c r="FH41" s="239"/>
      <c r="FI41" s="239"/>
      <c r="FJ41" s="239"/>
      <c r="FK41" s="239"/>
      <c r="FL41" s="239"/>
      <c r="FM41" s="239"/>
      <c r="FN41" s="239"/>
      <c r="FO41" s="239"/>
      <c r="FP41" s="239"/>
      <c r="FQ41" s="239"/>
      <c r="FR41" s="239"/>
      <c r="FS41" s="239"/>
      <c r="FT41" s="239"/>
      <c r="FU41" s="239"/>
      <c r="FV41" s="239"/>
      <c r="FW41" s="239"/>
      <c r="FX41" s="239"/>
      <c r="FY41" s="239"/>
      <c r="FZ41" s="239"/>
      <c r="GA41" s="239"/>
      <c r="GB41" s="239"/>
      <c r="GC41" s="239"/>
      <c r="GD41" s="239"/>
      <c r="GE41" s="239"/>
      <c r="GF41" s="239"/>
      <c r="GG41" s="239"/>
      <c r="GH41" s="239"/>
      <c r="GI41" s="239"/>
      <c r="GJ41" s="239"/>
      <c r="GK41" s="239"/>
      <c r="GL41" s="239"/>
      <c r="GM41" s="239"/>
      <c r="GN41" s="239"/>
      <c r="GO41" s="239"/>
      <c r="GP41" s="239"/>
      <c r="GQ41" s="239"/>
      <c r="GR41" s="239"/>
      <c r="GS41" s="239"/>
      <c r="GT41" s="239"/>
      <c r="GU41" s="239"/>
      <c r="GV41" s="239"/>
      <c r="GW41" s="239"/>
      <c r="GX41" s="239"/>
      <c r="GY41" s="239"/>
      <c r="GZ41" s="239"/>
      <c r="HA41" s="239"/>
      <c r="HB41" s="239"/>
      <c r="HC41" s="239"/>
      <c r="HD41" s="239"/>
      <c r="HE41" s="239"/>
      <c r="HF41" s="239"/>
      <c r="HG41" s="239"/>
      <c r="HH41" s="239"/>
      <c r="HI41" s="239"/>
      <c r="HJ41" s="239"/>
      <c r="HK41" s="239"/>
      <c r="HL41" s="239"/>
      <c r="HM41" s="239"/>
      <c r="HN41" s="239"/>
      <c r="HO41" s="239"/>
      <c r="HP41" s="239"/>
      <c r="HQ41" s="239"/>
      <c r="HR41" s="239"/>
      <c r="HS41" s="239"/>
      <c r="HT41" s="239"/>
      <c r="HU41" s="239"/>
      <c r="HV41" s="239"/>
      <c r="HW41" s="239"/>
      <c r="HX41" s="239"/>
      <c r="HY41" s="239"/>
      <c r="HZ41" s="239"/>
      <c r="IA41" s="239"/>
      <c r="IB41" s="239"/>
      <c r="IC41" s="239"/>
      <c r="ID41" s="239"/>
      <c r="IE41" s="239"/>
      <c r="IF41" s="239"/>
      <c r="IG41" s="239"/>
      <c r="IH41" s="239"/>
      <c r="II41" s="239"/>
      <c r="IJ41" s="239"/>
      <c r="IK41" s="239"/>
      <c r="IL41" s="239"/>
      <c r="IM41" s="239"/>
      <c r="IN41" s="239"/>
      <c r="IO41" s="239"/>
      <c r="IP41" s="239"/>
      <c r="IQ41" s="239"/>
      <c r="IR41" s="239"/>
      <c r="IS41" s="239"/>
      <c r="IT41" s="239"/>
      <c r="IU41" s="239"/>
      <c r="IV41" s="239"/>
    </row>
    <row r="42" spans="1:256" ht="12" customHeight="1">
      <c r="A42" s="241" t="s">
        <v>2</v>
      </c>
      <c r="B42" s="241"/>
      <c r="C42" s="242"/>
      <c r="D42" s="243" t="s">
        <v>175</v>
      </c>
      <c r="E42" s="439" t="s">
        <v>235</v>
      </c>
      <c r="F42" s="439"/>
      <c r="G42" s="439" t="s">
        <v>90</v>
      </c>
      <c r="H42" s="439"/>
      <c r="I42" s="439" t="s">
        <v>250</v>
      </c>
      <c r="J42" s="4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39"/>
      <c r="DS42" s="239"/>
      <c r="DT42" s="239"/>
      <c r="DU42" s="239"/>
      <c r="DV42" s="239"/>
      <c r="DW42" s="239"/>
      <c r="DX42" s="239"/>
      <c r="DY42" s="239"/>
      <c r="DZ42" s="239"/>
      <c r="EA42" s="239"/>
      <c r="EB42" s="239"/>
      <c r="EC42" s="239"/>
      <c r="ED42" s="239"/>
      <c r="EE42" s="239"/>
      <c r="EF42" s="239"/>
      <c r="EG42" s="239"/>
      <c r="EH42" s="239"/>
      <c r="EI42" s="239"/>
      <c r="EJ42" s="239"/>
      <c r="EK42" s="239"/>
      <c r="EL42" s="239"/>
      <c r="EM42" s="239"/>
      <c r="EN42" s="239"/>
      <c r="EO42" s="239"/>
      <c r="EP42" s="239"/>
      <c r="EQ42" s="239"/>
      <c r="ER42" s="239"/>
      <c r="ES42" s="239"/>
      <c r="ET42" s="239"/>
      <c r="EU42" s="239"/>
      <c r="EV42" s="239"/>
      <c r="EW42" s="239"/>
      <c r="EX42" s="239"/>
      <c r="EY42" s="239"/>
      <c r="EZ42" s="239"/>
      <c r="FA42" s="239"/>
      <c r="FB42" s="239"/>
      <c r="FC42" s="239"/>
      <c r="FD42" s="239"/>
      <c r="FE42" s="239"/>
      <c r="FF42" s="239"/>
      <c r="FG42" s="239"/>
      <c r="FH42" s="239"/>
      <c r="FI42" s="239"/>
      <c r="FJ42" s="239"/>
      <c r="FK42" s="239"/>
      <c r="FL42" s="239"/>
      <c r="FM42" s="239"/>
      <c r="FN42" s="239"/>
      <c r="FO42" s="239"/>
      <c r="FP42" s="239"/>
      <c r="FQ42" s="239"/>
      <c r="FR42" s="239"/>
      <c r="FS42" s="239"/>
      <c r="FT42" s="239"/>
      <c r="FU42" s="239"/>
      <c r="FV42" s="239"/>
      <c r="FW42" s="239"/>
      <c r="FX42" s="239"/>
      <c r="FY42" s="239"/>
      <c r="FZ42" s="239"/>
      <c r="GA42" s="239"/>
      <c r="GB42" s="239"/>
      <c r="GC42" s="239"/>
      <c r="GD42" s="239"/>
      <c r="GE42" s="239"/>
      <c r="GF42" s="239"/>
      <c r="GG42" s="239"/>
      <c r="GH42" s="239"/>
      <c r="GI42" s="239"/>
      <c r="GJ42" s="239"/>
      <c r="GK42" s="239"/>
      <c r="GL42" s="239"/>
      <c r="GM42" s="239"/>
      <c r="GN42" s="239"/>
      <c r="GO42" s="239"/>
      <c r="GP42" s="239"/>
      <c r="GQ42" s="239"/>
      <c r="GR42" s="239"/>
      <c r="GS42" s="239"/>
      <c r="GT42" s="239"/>
      <c r="GU42" s="239"/>
      <c r="GV42" s="239"/>
      <c r="GW42" s="239"/>
      <c r="GX42" s="239"/>
      <c r="GY42" s="239"/>
      <c r="GZ42" s="239"/>
      <c r="HA42" s="239"/>
      <c r="HB42" s="239"/>
      <c r="HC42" s="239"/>
      <c r="HD42" s="239"/>
      <c r="HE42" s="239"/>
      <c r="HF42" s="239"/>
      <c r="HG42" s="239"/>
      <c r="HH42" s="239"/>
      <c r="HI42" s="239"/>
      <c r="HJ42" s="239"/>
      <c r="HK42" s="239"/>
      <c r="HL42" s="239"/>
      <c r="HM42" s="239"/>
      <c r="HN42" s="239"/>
      <c r="HO42" s="239"/>
      <c r="HP42" s="239"/>
      <c r="HQ42" s="239"/>
      <c r="HR42" s="239"/>
      <c r="HS42" s="239"/>
      <c r="HT42" s="239"/>
      <c r="HU42" s="239"/>
      <c r="HV42" s="239"/>
      <c r="HW42" s="239"/>
      <c r="HX42" s="239"/>
      <c r="HY42" s="239"/>
      <c r="HZ42" s="239"/>
      <c r="IA42" s="239"/>
      <c r="IB42" s="239"/>
      <c r="IC42" s="239"/>
      <c r="ID42" s="239"/>
      <c r="IE42" s="239"/>
      <c r="IF42" s="239"/>
      <c r="IG42" s="239"/>
      <c r="IH42" s="239"/>
      <c r="II42" s="239"/>
      <c r="IJ42" s="239"/>
      <c r="IK42" s="239"/>
      <c r="IL42" s="239"/>
      <c r="IM42" s="239"/>
      <c r="IN42" s="239"/>
      <c r="IO42" s="239"/>
      <c r="IP42" s="239"/>
      <c r="IQ42" s="239"/>
      <c r="IR42" s="239"/>
      <c r="IS42" s="239"/>
      <c r="IT42" s="239"/>
      <c r="IU42" s="239"/>
      <c r="IV42" s="239"/>
    </row>
    <row r="43" spans="1:256" ht="25.5" customHeight="1">
      <c r="A43" s="244" t="s">
        <v>251</v>
      </c>
      <c r="B43" s="245"/>
      <c r="C43" s="246"/>
      <c r="D43" s="247"/>
      <c r="E43" s="439">
        <f>'女子申込(様式1-1)'!$G$5</f>
        <v>0</v>
      </c>
      <c r="F43" s="439"/>
      <c r="G43" s="439">
        <f>'女子申込(様式1-1)'!$G$3</f>
        <v>0</v>
      </c>
      <c r="H43" s="439"/>
      <c r="I43" s="439">
        <f>'女子申込(様式1-1)'!$G$7</f>
        <v>0</v>
      </c>
      <c r="J43" s="4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39"/>
      <c r="EX43" s="239"/>
      <c r="EY43" s="239"/>
      <c r="EZ43" s="239"/>
      <c r="FA43" s="239"/>
      <c r="FB43" s="239"/>
      <c r="FC43" s="239"/>
      <c r="FD43" s="239"/>
      <c r="FE43" s="239"/>
      <c r="FF43" s="239"/>
      <c r="FG43" s="239"/>
      <c r="FH43" s="239"/>
      <c r="FI43" s="239"/>
      <c r="FJ43" s="239"/>
      <c r="FK43" s="239"/>
      <c r="FL43" s="239"/>
      <c r="FM43" s="239"/>
      <c r="FN43" s="239"/>
      <c r="FO43" s="239"/>
      <c r="FP43" s="239"/>
      <c r="FQ43" s="239"/>
      <c r="FR43" s="239"/>
      <c r="FS43" s="239"/>
      <c r="FT43" s="239"/>
      <c r="FU43" s="239"/>
      <c r="FV43" s="239"/>
      <c r="FW43" s="239"/>
      <c r="FX43" s="239"/>
      <c r="FY43" s="239"/>
      <c r="FZ43" s="239"/>
      <c r="GA43" s="239"/>
      <c r="GB43" s="239"/>
      <c r="GC43" s="239"/>
      <c r="GD43" s="239"/>
      <c r="GE43" s="239"/>
      <c r="GF43" s="239"/>
      <c r="GG43" s="239"/>
      <c r="GH43" s="239"/>
      <c r="GI43" s="239"/>
      <c r="GJ43" s="239"/>
      <c r="GK43" s="239"/>
      <c r="GL43" s="239"/>
      <c r="GM43" s="239"/>
      <c r="GN43" s="239"/>
      <c r="GO43" s="239"/>
      <c r="GP43" s="239"/>
      <c r="GQ43" s="239"/>
      <c r="GR43" s="239"/>
      <c r="GS43" s="239"/>
      <c r="GT43" s="239"/>
      <c r="GU43" s="239"/>
      <c r="GV43" s="239"/>
      <c r="GW43" s="239"/>
      <c r="GX43" s="239"/>
      <c r="GY43" s="239"/>
      <c r="GZ43" s="239"/>
      <c r="HA43" s="239"/>
      <c r="HB43" s="239"/>
      <c r="HC43" s="239"/>
      <c r="HD43" s="239"/>
      <c r="HE43" s="239"/>
      <c r="HF43" s="239"/>
      <c r="HG43" s="239"/>
      <c r="HH43" s="239"/>
      <c r="HI43" s="239"/>
      <c r="HJ43" s="239"/>
      <c r="HK43" s="239"/>
      <c r="HL43" s="239"/>
      <c r="HM43" s="239"/>
      <c r="HN43" s="239"/>
      <c r="HO43" s="239"/>
      <c r="HP43" s="239"/>
      <c r="HQ43" s="239"/>
      <c r="HR43" s="239"/>
      <c r="HS43" s="239"/>
      <c r="HT43" s="239"/>
      <c r="HU43" s="239"/>
      <c r="HV43" s="239"/>
      <c r="HW43" s="239"/>
      <c r="HX43" s="239"/>
      <c r="HY43" s="239"/>
      <c r="HZ43" s="239"/>
      <c r="IA43" s="239"/>
      <c r="IB43" s="239"/>
      <c r="IC43" s="239"/>
      <c r="ID43" s="239"/>
      <c r="IE43" s="239"/>
      <c r="IF43" s="239"/>
      <c r="IG43" s="239"/>
      <c r="IH43" s="239"/>
      <c r="II43" s="239"/>
      <c r="IJ43" s="239"/>
      <c r="IK43" s="239"/>
      <c r="IL43" s="239"/>
      <c r="IM43" s="239"/>
      <c r="IN43" s="239"/>
      <c r="IO43" s="239"/>
      <c r="IP43" s="239"/>
      <c r="IQ43" s="239"/>
      <c r="IR43" s="239"/>
      <c r="IS43" s="239"/>
      <c r="IT43" s="239"/>
      <c r="IU43" s="239"/>
      <c r="IV43" s="239"/>
    </row>
    <row r="44" spans="1:256" ht="21" customHeight="1">
      <c r="A44" s="422"/>
      <c r="B44" s="422"/>
      <c r="C44" s="423"/>
      <c r="D44" s="440" t="s">
        <v>9</v>
      </c>
      <c r="E44" s="248" t="s">
        <v>30</v>
      </c>
      <c r="F44" s="249"/>
      <c r="G44" s="250"/>
      <c r="H44" s="433">
        <f>IF(F44="","",IF(F44="記録無",0,IF(VALUE(F44)&gt;26.4,0,INT(9.23076*(26.7-VALUE(F44))^1.835))))</f>
      </c>
      <c r="I44" s="433"/>
      <c r="J44" s="248" t="s">
        <v>76</v>
      </c>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39"/>
      <c r="EO44" s="239"/>
      <c r="EP44" s="239"/>
      <c r="EQ44" s="239"/>
      <c r="ER44" s="239"/>
      <c r="ES44" s="239"/>
      <c r="ET44" s="239"/>
      <c r="EU44" s="239"/>
      <c r="EV44" s="239"/>
      <c r="EW44" s="239"/>
      <c r="EX44" s="239"/>
      <c r="EY44" s="239"/>
      <c r="EZ44" s="239"/>
      <c r="FA44" s="239"/>
      <c r="FB44" s="239"/>
      <c r="FC44" s="239"/>
      <c r="FD44" s="239"/>
      <c r="FE44" s="239"/>
      <c r="FF44" s="239"/>
      <c r="FG44" s="239"/>
      <c r="FH44" s="239"/>
      <c r="FI44" s="239"/>
      <c r="FJ44" s="239"/>
      <c r="FK44" s="239"/>
      <c r="FL44" s="239"/>
      <c r="FM44" s="239"/>
      <c r="FN44" s="239"/>
      <c r="FO44" s="239"/>
      <c r="FP44" s="239"/>
      <c r="FQ44" s="239"/>
      <c r="FR44" s="239"/>
      <c r="FS44" s="239"/>
      <c r="FT44" s="239"/>
      <c r="FU44" s="239"/>
      <c r="FV44" s="239"/>
      <c r="FW44" s="239"/>
      <c r="FX44" s="239"/>
      <c r="FY44" s="239"/>
      <c r="FZ44" s="239"/>
      <c r="GA44" s="239"/>
      <c r="GB44" s="239"/>
      <c r="GC44" s="239"/>
      <c r="GD44" s="239"/>
      <c r="GE44" s="239"/>
      <c r="GF44" s="239"/>
      <c r="GG44" s="239"/>
      <c r="GH44" s="239"/>
      <c r="GI44" s="239"/>
      <c r="GJ44" s="239"/>
      <c r="GK44" s="239"/>
      <c r="GL44" s="239"/>
      <c r="GM44" s="239"/>
      <c r="GN44" s="239"/>
      <c r="GO44" s="239"/>
      <c r="GP44" s="239"/>
      <c r="GQ44" s="239"/>
      <c r="GR44" s="239"/>
      <c r="GS44" s="239"/>
      <c r="GT44" s="239"/>
      <c r="GU44" s="239"/>
      <c r="GV44" s="239"/>
      <c r="GW44" s="239"/>
      <c r="GX44" s="239"/>
      <c r="GY44" s="239"/>
      <c r="GZ44" s="239"/>
      <c r="HA44" s="239"/>
      <c r="HB44" s="239"/>
      <c r="HC44" s="239"/>
      <c r="HD44" s="239"/>
      <c r="HE44" s="239"/>
      <c r="HF44" s="239"/>
      <c r="HG44" s="239"/>
      <c r="HH44" s="239"/>
      <c r="HI44" s="239"/>
      <c r="HJ44" s="239"/>
      <c r="HK44" s="239"/>
      <c r="HL44" s="239"/>
      <c r="HM44" s="239"/>
      <c r="HN44" s="239"/>
      <c r="HO44" s="239"/>
      <c r="HP44" s="239"/>
      <c r="HQ44" s="239"/>
      <c r="HR44" s="239"/>
      <c r="HS44" s="239"/>
      <c r="HT44" s="239"/>
      <c r="HU44" s="239"/>
      <c r="HV44" s="239"/>
      <c r="HW44" s="239"/>
      <c r="HX44" s="239"/>
      <c r="HY44" s="239"/>
      <c r="HZ44" s="239"/>
      <c r="IA44" s="239"/>
      <c r="IB44" s="239"/>
      <c r="IC44" s="239"/>
      <c r="ID44" s="239"/>
      <c r="IE44" s="239"/>
      <c r="IF44" s="239"/>
      <c r="IG44" s="239"/>
      <c r="IH44" s="239"/>
      <c r="II44" s="239"/>
      <c r="IJ44" s="239"/>
      <c r="IK44" s="239"/>
      <c r="IL44" s="239"/>
      <c r="IM44" s="239"/>
      <c r="IN44" s="239"/>
      <c r="IO44" s="239"/>
      <c r="IP44" s="239"/>
      <c r="IQ44" s="239"/>
      <c r="IR44" s="239"/>
      <c r="IS44" s="239"/>
      <c r="IT44" s="239"/>
      <c r="IU44" s="239"/>
      <c r="IV44" s="239"/>
    </row>
    <row r="45" spans="1:256" ht="21" customHeight="1">
      <c r="A45" s="181"/>
      <c r="B45" s="425"/>
      <c r="C45" s="426"/>
      <c r="D45" s="440"/>
      <c r="E45" s="248" t="s">
        <v>258</v>
      </c>
      <c r="F45" s="441"/>
      <c r="G45" s="441"/>
      <c r="H45" s="433">
        <f>IF(F45="","",IF(F45="記録無",0,IF(VALUE(F45)&lt;0.76,0,INT(1.84523*(VALUE(F45)*100-75)^1.348))))</f>
      </c>
      <c r="I45" s="433"/>
      <c r="J45" s="434">
        <f>SUM(H44:I47)</f>
        <v>0</v>
      </c>
      <c r="K45" s="154" t="s">
        <v>255</v>
      </c>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239"/>
      <c r="DW45" s="239"/>
      <c r="DX45" s="239"/>
      <c r="DY45" s="239"/>
      <c r="DZ45" s="239"/>
      <c r="EA45" s="239"/>
      <c r="EB45" s="239"/>
      <c r="EC45" s="239"/>
      <c r="ED45" s="239"/>
      <c r="EE45" s="239"/>
      <c r="EF45" s="239"/>
      <c r="EG45" s="239"/>
      <c r="EH45" s="239"/>
      <c r="EI45" s="239"/>
      <c r="EJ45" s="239"/>
      <c r="EK45" s="239"/>
      <c r="EL45" s="239"/>
      <c r="EM45" s="239"/>
      <c r="EN45" s="239"/>
      <c r="EO45" s="239"/>
      <c r="EP45" s="239"/>
      <c r="EQ45" s="239"/>
      <c r="ER45" s="239"/>
      <c r="ES45" s="239"/>
      <c r="ET45" s="239"/>
      <c r="EU45" s="239"/>
      <c r="EV45" s="239"/>
      <c r="EW45" s="239"/>
      <c r="EX45" s="239"/>
      <c r="EY45" s="239"/>
      <c r="EZ45" s="239"/>
      <c r="FA45" s="239"/>
      <c r="FB45" s="239"/>
      <c r="FC45" s="239"/>
      <c r="FD45" s="239"/>
      <c r="FE45" s="239"/>
      <c r="FF45" s="239"/>
      <c r="FG45" s="239"/>
      <c r="FH45" s="239"/>
      <c r="FI45" s="239"/>
      <c r="FJ45" s="239"/>
      <c r="FK45" s="239"/>
      <c r="FL45" s="239"/>
      <c r="FM45" s="239"/>
      <c r="FN45" s="239"/>
      <c r="FO45" s="239"/>
      <c r="FP45" s="239"/>
      <c r="FQ45" s="239"/>
      <c r="FR45" s="239"/>
      <c r="FS45" s="239"/>
      <c r="FT45" s="239"/>
      <c r="FU45" s="239"/>
      <c r="FV45" s="239"/>
      <c r="FW45" s="239"/>
      <c r="FX45" s="239"/>
      <c r="FY45" s="239"/>
      <c r="FZ45" s="239"/>
      <c r="GA45" s="239"/>
      <c r="GB45" s="239"/>
      <c r="GC45" s="239"/>
      <c r="GD45" s="239"/>
      <c r="GE45" s="239"/>
      <c r="GF45" s="239"/>
      <c r="GG45" s="239"/>
      <c r="GH45" s="239"/>
      <c r="GI45" s="239"/>
      <c r="GJ45" s="239"/>
      <c r="GK45" s="239"/>
      <c r="GL45" s="239"/>
      <c r="GM45" s="239"/>
      <c r="GN45" s="239"/>
      <c r="GO45" s="239"/>
      <c r="GP45" s="239"/>
      <c r="GQ45" s="239"/>
      <c r="GR45" s="239"/>
      <c r="GS45" s="239"/>
      <c r="GT45" s="239"/>
      <c r="GU45" s="239"/>
      <c r="GV45" s="239"/>
      <c r="GW45" s="239"/>
      <c r="GX45" s="239"/>
      <c r="GY45" s="239"/>
      <c r="GZ45" s="239"/>
      <c r="HA45" s="239"/>
      <c r="HB45" s="239"/>
      <c r="HC45" s="239"/>
      <c r="HD45" s="239"/>
      <c r="HE45" s="239"/>
      <c r="HF45" s="239"/>
      <c r="HG45" s="239"/>
      <c r="HH45" s="239"/>
      <c r="HI45" s="239"/>
      <c r="HJ45" s="239"/>
      <c r="HK45" s="239"/>
      <c r="HL45" s="239"/>
      <c r="HM45" s="239"/>
      <c r="HN45" s="239"/>
      <c r="HO45" s="239"/>
      <c r="HP45" s="239"/>
      <c r="HQ45" s="239"/>
      <c r="HR45" s="239"/>
      <c r="HS45" s="239"/>
      <c r="HT45" s="239"/>
      <c r="HU45" s="239"/>
      <c r="HV45" s="239"/>
      <c r="HW45" s="239"/>
      <c r="HX45" s="239"/>
      <c r="HY45" s="239"/>
      <c r="HZ45" s="239"/>
      <c r="IA45" s="239"/>
      <c r="IB45" s="239"/>
      <c r="IC45" s="239"/>
      <c r="ID45" s="239"/>
      <c r="IE45" s="239"/>
      <c r="IF45" s="239"/>
      <c r="IG45" s="239"/>
      <c r="IH45" s="239"/>
      <c r="II45" s="239"/>
      <c r="IJ45" s="239"/>
      <c r="IK45" s="239"/>
      <c r="IL45" s="239"/>
      <c r="IM45" s="239"/>
      <c r="IN45" s="239"/>
      <c r="IO45" s="239"/>
      <c r="IP45" s="239"/>
      <c r="IQ45" s="239"/>
      <c r="IR45" s="239"/>
      <c r="IS45" s="239"/>
      <c r="IT45" s="239"/>
      <c r="IU45" s="239"/>
      <c r="IV45" s="239"/>
    </row>
    <row r="46" spans="1:256" ht="21" customHeight="1">
      <c r="A46" s="181"/>
      <c r="B46" s="425"/>
      <c r="C46" s="426"/>
      <c r="D46" s="440"/>
      <c r="E46" s="248" t="s">
        <v>108</v>
      </c>
      <c r="F46" s="442"/>
      <c r="G46" s="443"/>
      <c r="H46" s="433">
        <f>IF(F46="","",IF(F46="記録無",0,IF(VALUE(F46)&lt;1.53,0,INT(56.0211*(VALUE(F46)-1.5)^1.05))))</f>
      </c>
      <c r="I46" s="433"/>
      <c r="J46" s="435"/>
      <c r="K46" s="154" t="s">
        <v>274</v>
      </c>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c r="GE46" s="239"/>
      <c r="GF46" s="239"/>
      <c r="GG46" s="239"/>
      <c r="GH46" s="239"/>
      <c r="GI46" s="239"/>
      <c r="GJ46" s="239"/>
      <c r="GK46" s="239"/>
      <c r="GL46" s="239"/>
      <c r="GM46" s="239"/>
      <c r="GN46" s="239"/>
      <c r="GO46" s="239"/>
      <c r="GP46" s="239"/>
      <c r="GQ46" s="239"/>
      <c r="GR46" s="239"/>
      <c r="GS46" s="239"/>
      <c r="GT46" s="239"/>
      <c r="GU46" s="239"/>
      <c r="GV46" s="239"/>
      <c r="GW46" s="239"/>
      <c r="GX46" s="239"/>
      <c r="GY46" s="239"/>
      <c r="GZ46" s="239"/>
      <c r="HA46" s="239"/>
      <c r="HB46" s="239"/>
      <c r="HC46" s="239"/>
      <c r="HD46" s="239"/>
      <c r="HE46" s="239"/>
      <c r="HF46" s="239"/>
      <c r="HG46" s="239"/>
      <c r="HH46" s="239"/>
      <c r="HI46" s="239"/>
      <c r="HJ46" s="239"/>
      <c r="HK46" s="239"/>
      <c r="HL46" s="239"/>
      <c r="HM46" s="239"/>
      <c r="HN46" s="239"/>
      <c r="HO46" s="239"/>
      <c r="HP46" s="239"/>
      <c r="HQ46" s="239"/>
      <c r="HR46" s="239"/>
      <c r="HS46" s="239"/>
      <c r="HT46" s="239"/>
      <c r="HU46" s="239"/>
      <c r="HV46" s="239"/>
      <c r="HW46" s="239"/>
      <c r="HX46" s="239"/>
      <c r="HY46" s="239"/>
      <c r="HZ46" s="239"/>
      <c r="IA46" s="239"/>
      <c r="IB46" s="239"/>
      <c r="IC46" s="239"/>
      <c r="ID46" s="239"/>
      <c r="IE46" s="239"/>
      <c r="IF46" s="239"/>
      <c r="IG46" s="239"/>
      <c r="IH46" s="239"/>
      <c r="II46" s="239"/>
      <c r="IJ46" s="239"/>
      <c r="IK46" s="239"/>
      <c r="IL46" s="239"/>
      <c r="IM46" s="239"/>
      <c r="IN46" s="239"/>
      <c r="IO46" s="239"/>
      <c r="IP46" s="239"/>
      <c r="IQ46" s="239"/>
      <c r="IR46" s="239"/>
      <c r="IS46" s="239"/>
      <c r="IT46" s="239"/>
      <c r="IU46" s="239"/>
      <c r="IV46" s="239"/>
    </row>
    <row r="47" spans="1:256" ht="21" customHeight="1">
      <c r="A47" s="181"/>
      <c r="B47" s="425"/>
      <c r="C47" s="426"/>
      <c r="D47" s="440"/>
      <c r="E47" s="248" t="s">
        <v>115</v>
      </c>
      <c r="F47" s="249"/>
      <c r="G47" s="250"/>
      <c r="H47" s="433">
        <f>IF(F47="","",IF(F47="記録無",0,IF(VALUE(F47)&gt;42.08,0,INT(4.99087*(42.5-VALUE(F47))^1.81))))</f>
      </c>
      <c r="I47" s="433"/>
      <c r="J47" s="436"/>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239"/>
      <c r="GF47" s="239"/>
      <c r="GG47" s="239"/>
      <c r="GH47" s="239"/>
      <c r="GI47" s="239"/>
      <c r="GJ47" s="239"/>
      <c r="GK47" s="239"/>
      <c r="GL47" s="239"/>
      <c r="GM47" s="239"/>
      <c r="GN47" s="239"/>
      <c r="GO47" s="239"/>
      <c r="GP47" s="239"/>
      <c r="GQ47" s="239"/>
      <c r="GR47" s="239"/>
      <c r="GS47" s="239"/>
      <c r="GT47" s="239"/>
      <c r="GU47" s="239"/>
      <c r="GV47" s="239"/>
      <c r="GW47" s="239"/>
      <c r="GX47" s="239"/>
      <c r="GY47" s="239"/>
      <c r="GZ47" s="239"/>
      <c r="HA47" s="239"/>
      <c r="HB47" s="239"/>
      <c r="HC47" s="239"/>
      <c r="HD47" s="239"/>
      <c r="HE47" s="239"/>
      <c r="HF47" s="239"/>
      <c r="HG47" s="239"/>
      <c r="HH47" s="239"/>
      <c r="HI47" s="239"/>
      <c r="HJ47" s="239"/>
      <c r="HK47" s="239"/>
      <c r="HL47" s="239"/>
      <c r="HM47" s="239"/>
      <c r="HN47" s="239"/>
      <c r="HO47" s="239"/>
      <c r="HP47" s="239"/>
      <c r="HQ47" s="239"/>
      <c r="HR47" s="239"/>
      <c r="HS47" s="239"/>
      <c r="HT47" s="239"/>
      <c r="HU47" s="239"/>
      <c r="HV47" s="239"/>
      <c r="HW47" s="239"/>
      <c r="HX47" s="239"/>
      <c r="HY47" s="239"/>
      <c r="HZ47" s="239"/>
      <c r="IA47" s="239"/>
      <c r="IB47" s="239"/>
      <c r="IC47" s="239"/>
      <c r="ID47" s="239"/>
      <c r="IE47" s="239"/>
      <c r="IF47" s="239"/>
      <c r="IG47" s="239"/>
      <c r="IH47" s="239"/>
      <c r="II47" s="239"/>
      <c r="IJ47" s="239"/>
      <c r="IK47" s="239"/>
      <c r="IL47" s="239"/>
      <c r="IM47" s="239"/>
      <c r="IN47" s="239"/>
      <c r="IO47" s="239"/>
      <c r="IP47" s="239"/>
      <c r="IQ47" s="239"/>
      <c r="IR47" s="239"/>
      <c r="IS47" s="239"/>
      <c r="IT47" s="239"/>
      <c r="IU47" s="239"/>
      <c r="IV47" s="239"/>
    </row>
    <row r="48" spans="1:256" ht="11.25" customHeight="1">
      <c r="A48" s="251"/>
      <c r="B48" s="251"/>
      <c r="C48" s="251"/>
      <c r="D48" s="251"/>
      <c r="E48" s="251"/>
      <c r="F48" s="251"/>
      <c r="G48" s="251"/>
      <c r="H48" s="251"/>
      <c r="I48" s="251"/>
      <c r="J48" s="251"/>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239"/>
      <c r="II48" s="239"/>
      <c r="IJ48" s="239"/>
      <c r="IK48" s="239"/>
      <c r="IL48" s="239"/>
      <c r="IM48" s="239"/>
      <c r="IN48" s="239"/>
      <c r="IO48" s="239"/>
      <c r="IP48" s="239"/>
      <c r="IQ48" s="239"/>
      <c r="IR48" s="239"/>
      <c r="IS48" s="239"/>
      <c r="IT48" s="239"/>
      <c r="IU48" s="239"/>
      <c r="IV48" s="239"/>
    </row>
  </sheetData>
  <sheetProtection selectLockedCells="1"/>
  <mergeCells count="108">
    <mergeCell ref="J45:J47"/>
    <mergeCell ref="B46:C46"/>
    <mergeCell ref="F46:G46"/>
    <mergeCell ref="H46:I46"/>
    <mergeCell ref="B47:C47"/>
    <mergeCell ref="H47:I47"/>
    <mergeCell ref="A44:C44"/>
    <mergeCell ref="D44:D47"/>
    <mergeCell ref="H44:I44"/>
    <mergeCell ref="B45:C45"/>
    <mergeCell ref="F45:G45"/>
    <mergeCell ref="H45:I45"/>
    <mergeCell ref="E42:F42"/>
    <mergeCell ref="G42:H42"/>
    <mergeCell ref="I42:J42"/>
    <mergeCell ref="E43:F43"/>
    <mergeCell ref="G43:H43"/>
    <mergeCell ref="I43:J43"/>
    <mergeCell ref="J37:J39"/>
    <mergeCell ref="B38:C38"/>
    <mergeCell ref="F38:G38"/>
    <mergeCell ref="H38:I38"/>
    <mergeCell ref="B39:C39"/>
    <mergeCell ref="H39:I39"/>
    <mergeCell ref="A36:C36"/>
    <mergeCell ref="D36:D39"/>
    <mergeCell ref="H36:I36"/>
    <mergeCell ref="B37:C37"/>
    <mergeCell ref="F37:G37"/>
    <mergeCell ref="H37:I37"/>
    <mergeCell ref="E34:F34"/>
    <mergeCell ref="G34:H34"/>
    <mergeCell ref="I34:J34"/>
    <mergeCell ref="E35:F35"/>
    <mergeCell ref="G35:H35"/>
    <mergeCell ref="I35:J35"/>
    <mergeCell ref="J29:J31"/>
    <mergeCell ref="B30:C30"/>
    <mergeCell ref="F30:G30"/>
    <mergeCell ref="H30:I30"/>
    <mergeCell ref="B31:C31"/>
    <mergeCell ref="H31:I31"/>
    <mergeCell ref="A28:C28"/>
    <mergeCell ref="D28:D31"/>
    <mergeCell ref="H28:I28"/>
    <mergeCell ref="B29:C29"/>
    <mergeCell ref="F29:G29"/>
    <mergeCell ref="H29:I29"/>
    <mergeCell ref="E26:F26"/>
    <mergeCell ref="G26:H26"/>
    <mergeCell ref="I26:J26"/>
    <mergeCell ref="E27:F27"/>
    <mergeCell ref="G27:H27"/>
    <mergeCell ref="I27:J27"/>
    <mergeCell ref="J21:J23"/>
    <mergeCell ref="B22:C22"/>
    <mergeCell ref="F22:G22"/>
    <mergeCell ref="H22:I22"/>
    <mergeCell ref="B23:C23"/>
    <mergeCell ref="H23:I23"/>
    <mergeCell ref="A20:C20"/>
    <mergeCell ref="D20:D23"/>
    <mergeCell ref="H20:I20"/>
    <mergeCell ref="B21:C21"/>
    <mergeCell ref="F21:G21"/>
    <mergeCell ref="H21:I21"/>
    <mergeCell ref="E18:F18"/>
    <mergeCell ref="G18:H18"/>
    <mergeCell ref="I18:J18"/>
    <mergeCell ref="E19:F19"/>
    <mergeCell ref="G19:H19"/>
    <mergeCell ref="I19:J19"/>
    <mergeCell ref="J13:J15"/>
    <mergeCell ref="B14:C14"/>
    <mergeCell ref="F14:G14"/>
    <mergeCell ref="H14:I14"/>
    <mergeCell ref="B15:C15"/>
    <mergeCell ref="H15:I15"/>
    <mergeCell ref="A12:C12"/>
    <mergeCell ref="D12:D15"/>
    <mergeCell ref="H12:I12"/>
    <mergeCell ref="B13:C13"/>
    <mergeCell ref="F13:G13"/>
    <mergeCell ref="H13:I13"/>
    <mergeCell ref="E10:F10"/>
    <mergeCell ref="G10:H10"/>
    <mergeCell ref="I10:J10"/>
    <mergeCell ref="E11:F11"/>
    <mergeCell ref="G11:H11"/>
    <mergeCell ref="I11:J11"/>
    <mergeCell ref="J5:J7"/>
    <mergeCell ref="B6:C6"/>
    <mergeCell ref="F6:G6"/>
    <mergeCell ref="H6:I6"/>
    <mergeCell ref="B7:C7"/>
    <mergeCell ref="H7:I7"/>
    <mergeCell ref="A4:C4"/>
    <mergeCell ref="D4:D7"/>
    <mergeCell ref="H4:I4"/>
    <mergeCell ref="B5:C5"/>
    <mergeCell ref="F5:G5"/>
    <mergeCell ref="H5:I5"/>
    <mergeCell ref="E2:F2"/>
    <mergeCell ref="G2:H2"/>
    <mergeCell ref="I2:J2"/>
    <mergeCell ref="E3:F3"/>
    <mergeCell ref="G3:H3"/>
    <mergeCell ref="I3:J3"/>
  </mergeCells>
  <conditionalFormatting sqref="D39 G38 D30 G29 D21 G20 A12 G11 A3:C3 G2 D12">
    <cfRule type="cellIs" priority="1" dxfId="34" operator="equal" stopIfTrue="1">
      <formula>0</formula>
    </cfRule>
  </conditionalFormatting>
  <conditionalFormatting sqref="D3">
    <cfRule type="cellIs" priority="2" dxfId="34" operator="equal" stopIfTrue="1">
      <formula>0</formula>
    </cfRule>
  </conditionalFormatting>
  <conditionalFormatting sqref="A4">
    <cfRule type="cellIs" priority="3" dxfId="34" operator="equal" stopIfTrue="1">
      <formula>0</formula>
    </cfRule>
  </conditionalFormatting>
  <conditionalFormatting sqref="A20">
    <cfRule type="cellIs" priority="4" dxfId="34" operator="equal" stopIfTrue="1">
      <formula>0</formula>
    </cfRule>
  </conditionalFormatting>
  <conditionalFormatting sqref="A44">
    <cfRule type="cellIs" priority="5" dxfId="34" operator="equal" stopIfTrue="1">
      <formula>0</formula>
    </cfRule>
  </conditionalFormatting>
  <conditionalFormatting sqref="A28">
    <cfRule type="cellIs" priority="6" dxfId="34" operator="equal" stopIfTrue="1">
      <formula>0</formula>
    </cfRule>
  </conditionalFormatting>
  <conditionalFormatting sqref="A36">
    <cfRule type="cellIs" priority="7" dxfId="34" operator="equal" stopIfTrue="1">
      <formula>0</formula>
    </cfRule>
  </conditionalFormatting>
  <dataValidations count="2">
    <dataValidation type="list" allowBlank="1" showInputMessage="1" showErrorMessage="1" sqref="A6:A7 A22:A23 A30:A31 A38:A39 A14:A15 A46:A47">
      <formula1>$L$2:$L$3</formula1>
    </dataValidation>
    <dataValidation allowBlank="1" showInputMessage="1" showErrorMessage="1" imeMode="halfKatakana" sqref="C2 C10 C18 C26 C34 C42"/>
  </dataValidations>
  <printOptions horizontalCentered="1"/>
  <pageMargins left="0.7874015748031497" right="0.7874015748031497" top="0.3937007874015748" bottom="0.629921259842519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J34"/>
  <sheetViews>
    <sheetView view="pageBreakPreview" zoomScaleSheetLayoutView="100" zoomScalePageLayoutView="0" workbookViewId="0" topLeftCell="A1">
      <selection activeCell="A1" sqref="A1"/>
    </sheetView>
  </sheetViews>
  <sheetFormatPr defaultColWidth="12.875" defaultRowHeight="13.5"/>
  <cols>
    <col min="1" max="1" width="15.125" style="252" customWidth="1"/>
    <col min="2" max="2" width="12.00390625" style="252" customWidth="1"/>
    <col min="3" max="3" width="15.875" style="252" customWidth="1"/>
    <col min="4" max="4" width="3.125" style="252" bestFit="1" customWidth="1"/>
    <col min="5" max="5" width="13.50390625" style="252" customWidth="1"/>
    <col min="6" max="6" width="5.125" style="252" customWidth="1"/>
    <col min="7" max="7" width="15.00390625" style="252" customWidth="1"/>
    <col min="8" max="8" width="4.375" style="252" customWidth="1"/>
    <col min="9" max="9" width="12.875" style="252" bestFit="1" customWidth="1"/>
    <col min="10" max="10" width="8.00390625" style="252" hidden="1" customWidth="1"/>
    <col min="11" max="11" width="12.875" style="252" hidden="1" customWidth="1"/>
    <col min="12" max="12" width="12.875" style="252" bestFit="1" customWidth="1"/>
    <col min="13" max="16384" width="12.875" style="252" customWidth="1"/>
  </cols>
  <sheetData>
    <row r="1" spans="1:10" ht="13.5">
      <c r="A1" s="253" t="s">
        <v>276</v>
      </c>
      <c r="B1" s="254"/>
      <c r="C1" s="254"/>
      <c r="D1" s="254"/>
      <c r="E1" s="254"/>
      <c r="F1" s="254"/>
      <c r="G1" s="254"/>
      <c r="H1" s="254"/>
      <c r="I1" s="255"/>
      <c r="J1" s="62" t="s">
        <v>27</v>
      </c>
    </row>
    <row r="2" spans="1:10" ht="13.5">
      <c r="A2" s="254"/>
      <c r="B2" s="254"/>
      <c r="C2" s="254"/>
      <c r="D2" s="254"/>
      <c r="E2" s="254"/>
      <c r="F2" s="254"/>
      <c r="G2" s="254"/>
      <c r="H2" s="254"/>
      <c r="I2" s="255"/>
      <c r="J2" s="87"/>
    </row>
    <row r="3" spans="1:10" ht="30" customHeight="1">
      <c r="A3" s="444" t="s">
        <v>277</v>
      </c>
      <c r="B3" s="444"/>
      <c r="C3" s="444"/>
      <c r="D3" s="444"/>
      <c r="E3" s="444"/>
      <c r="F3" s="444"/>
      <c r="G3" s="444"/>
      <c r="H3" s="444"/>
      <c r="I3" s="256"/>
      <c r="J3" s="108" t="s">
        <v>192</v>
      </c>
    </row>
    <row r="4" spans="1:10" ht="30" customHeight="1">
      <c r="A4" s="445" t="s">
        <v>278</v>
      </c>
      <c r="B4" s="445"/>
      <c r="C4" s="445"/>
      <c r="D4" s="445"/>
      <c r="E4" s="445"/>
      <c r="F4" s="445"/>
      <c r="G4" s="445"/>
      <c r="H4" s="445"/>
      <c r="I4" s="257"/>
      <c r="J4" s="108" t="s">
        <v>195</v>
      </c>
    </row>
    <row r="5" spans="1:10" ht="22.5" customHeight="1">
      <c r="A5" s="446" t="s">
        <v>105</v>
      </c>
      <c r="B5" s="446"/>
      <c r="C5" s="446"/>
      <c r="D5" s="446"/>
      <c r="E5" s="446"/>
      <c r="F5" s="446"/>
      <c r="G5" s="446"/>
      <c r="H5" s="446"/>
      <c r="I5" s="257"/>
      <c r="J5" s="108" t="s">
        <v>201</v>
      </c>
    </row>
    <row r="6" spans="1:10" ht="26.25" customHeight="1">
      <c r="A6" s="447" t="s">
        <v>245</v>
      </c>
      <c r="B6" s="448"/>
      <c r="C6" s="449"/>
      <c r="D6" s="450"/>
      <c r="E6" s="450"/>
      <c r="F6" s="450"/>
      <c r="G6" s="450"/>
      <c r="H6" s="451"/>
      <c r="I6" s="258"/>
      <c r="J6" s="108" t="s">
        <v>203</v>
      </c>
    </row>
    <row r="7" spans="1:10" ht="26.25" customHeight="1">
      <c r="A7" s="447" t="s">
        <v>132</v>
      </c>
      <c r="B7" s="448"/>
      <c r="C7" s="452"/>
      <c r="D7" s="453"/>
      <c r="E7" s="453"/>
      <c r="F7" s="453"/>
      <c r="G7" s="453"/>
      <c r="H7" s="454"/>
      <c r="I7" s="255"/>
      <c r="J7" s="108" t="s">
        <v>52</v>
      </c>
    </row>
    <row r="8" spans="1:10" ht="26.25" customHeight="1">
      <c r="A8" s="447" t="s">
        <v>280</v>
      </c>
      <c r="B8" s="448"/>
      <c r="C8" s="449"/>
      <c r="D8" s="450"/>
      <c r="E8" s="450"/>
      <c r="F8" s="450"/>
      <c r="G8" s="259" t="s">
        <v>142</v>
      </c>
      <c r="H8" s="260"/>
      <c r="I8" s="255"/>
      <c r="J8" s="108" t="s">
        <v>39</v>
      </c>
    </row>
    <row r="9" spans="1:10" ht="26.25" customHeight="1">
      <c r="A9" s="455" t="s">
        <v>281</v>
      </c>
      <c r="B9" s="456"/>
      <c r="C9" s="449"/>
      <c r="D9" s="450"/>
      <c r="E9" s="450"/>
      <c r="F9" s="450"/>
      <c r="G9" s="260" t="s">
        <v>113</v>
      </c>
      <c r="H9" s="261"/>
      <c r="I9" s="255"/>
      <c r="J9" s="108" t="s">
        <v>212</v>
      </c>
    </row>
    <row r="10" spans="1:10" ht="30" customHeight="1">
      <c r="A10" s="262"/>
      <c r="B10" s="263"/>
      <c r="C10" s="264"/>
      <c r="D10" s="264"/>
      <c r="E10" s="265" t="s">
        <v>124</v>
      </c>
      <c r="F10" s="264"/>
      <c r="G10" s="264"/>
      <c r="H10" s="264"/>
      <c r="I10" s="255"/>
      <c r="J10" s="108" t="s">
        <v>216</v>
      </c>
    </row>
    <row r="11" spans="1:10" ht="26.25" customHeight="1">
      <c r="A11" s="266" t="s">
        <v>57</v>
      </c>
      <c r="B11" s="267"/>
      <c r="C11" s="268" t="s">
        <v>35</v>
      </c>
      <c r="D11" s="457"/>
      <c r="E11" s="458"/>
      <c r="F11" s="269" t="s">
        <v>282</v>
      </c>
      <c r="G11" s="270">
        <f>1200*D11</f>
        <v>0</v>
      </c>
      <c r="H11" s="271" t="s">
        <v>283</v>
      </c>
      <c r="I11" s="255"/>
      <c r="J11" s="108" t="s">
        <v>221</v>
      </c>
    </row>
    <row r="12" spans="1:10" ht="26.25" customHeight="1">
      <c r="A12" s="272" t="s">
        <v>284</v>
      </c>
      <c r="B12" s="273"/>
      <c r="C12" s="274" t="s">
        <v>285</v>
      </c>
      <c r="D12" s="459"/>
      <c r="E12" s="460"/>
      <c r="F12" s="275" t="s">
        <v>282</v>
      </c>
      <c r="G12" s="270">
        <f>500*D12</f>
        <v>0</v>
      </c>
      <c r="H12" s="271" t="s">
        <v>283</v>
      </c>
      <c r="I12" s="255"/>
      <c r="J12" s="108" t="s">
        <v>222</v>
      </c>
    </row>
    <row r="13" spans="1:10" ht="26.25" customHeight="1">
      <c r="A13" s="276" t="s">
        <v>286</v>
      </c>
      <c r="B13" s="277"/>
      <c r="C13" s="278"/>
      <c r="D13" s="463"/>
      <c r="E13" s="464"/>
      <c r="F13" s="279" t="s">
        <v>282</v>
      </c>
      <c r="G13" s="280">
        <f>1300*D13</f>
        <v>0</v>
      </c>
      <c r="H13" s="281" t="s">
        <v>283</v>
      </c>
      <c r="I13" s="282"/>
      <c r="J13" s="108" t="s">
        <v>225</v>
      </c>
    </row>
    <row r="14" spans="1:10" ht="26.25" customHeight="1">
      <c r="A14" s="465" t="s">
        <v>164</v>
      </c>
      <c r="B14" s="466"/>
      <c r="C14" s="466"/>
      <c r="D14" s="466"/>
      <c r="E14" s="466"/>
      <c r="F14" s="283"/>
      <c r="G14" s="284">
        <f>SUM(G11:G13)</f>
        <v>0</v>
      </c>
      <c r="H14" s="285" t="s">
        <v>283</v>
      </c>
      <c r="I14" s="286"/>
      <c r="J14" s="108" t="s">
        <v>227</v>
      </c>
    </row>
    <row r="15" spans="1:10" ht="22.5" customHeight="1">
      <c r="A15" s="287" t="s">
        <v>287</v>
      </c>
      <c r="B15" s="288"/>
      <c r="C15" s="288"/>
      <c r="D15" s="288"/>
      <c r="E15" s="288"/>
      <c r="F15" s="288"/>
      <c r="G15" s="288"/>
      <c r="H15" s="264"/>
      <c r="I15" s="286"/>
      <c r="J15" s="108" t="s">
        <v>79</v>
      </c>
    </row>
    <row r="16" ht="13.5">
      <c r="J16" s="108" t="s">
        <v>202</v>
      </c>
    </row>
    <row r="17" spans="1:10" ht="22.5" customHeight="1">
      <c r="A17" s="289" t="s">
        <v>23</v>
      </c>
      <c r="B17" s="290"/>
      <c r="C17" s="290"/>
      <c r="D17" s="290"/>
      <c r="E17" s="290"/>
      <c r="F17" s="290"/>
      <c r="G17" s="290"/>
      <c r="H17" s="290"/>
      <c r="I17" s="286"/>
      <c r="J17" s="108" t="s">
        <v>230</v>
      </c>
    </row>
    <row r="18" spans="1:10" ht="22.5" customHeight="1">
      <c r="A18" s="291" t="s">
        <v>289</v>
      </c>
      <c r="B18" s="264"/>
      <c r="C18" s="264"/>
      <c r="D18" s="264"/>
      <c r="E18" s="264"/>
      <c r="F18" s="264"/>
      <c r="G18" s="264"/>
      <c r="H18" s="264"/>
      <c r="I18" s="286"/>
      <c r="J18" s="108" t="s">
        <v>231</v>
      </c>
    </row>
    <row r="19" spans="1:10" ht="22.5" customHeight="1">
      <c r="A19" s="291" t="s">
        <v>290</v>
      </c>
      <c r="B19" s="264"/>
      <c r="C19" s="264"/>
      <c r="D19" s="264"/>
      <c r="E19" s="264"/>
      <c r="F19" s="264"/>
      <c r="G19" s="264"/>
      <c r="H19" s="264"/>
      <c r="I19" s="286"/>
      <c r="J19" s="108" t="s">
        <v>232</v>
      </c>
    </row>
    <row r="20" spans="1:10" ht="22.5" customHeight="1">
      <c r="A20" s="291" t="s">
        <v>144</v>
      </c>
      <c r="B20" s="264"/>
      <c r="C20" s="264"/>
      <c r="D20" s="264"/>
      <c r="E20" s="264"/>
      <c r="F20" s="264"/>
      <c r="G20" s="264"/>
      <c r="H20" s="264"/>
      <c r="I20" s="292"/>
      <c r="J20" s="108" t="s">
        <v>233</v>
      </c>
    </row>
    <row r="21" spans="1:10" ht="15" customHeight="1">
      <c r="A21" s="264"/>
      <c r="B21" s="264"/>
      <c r="C21" s="264"/>
      <c r="D21" s="264"/>
      <c r="E21" s="264"/>
      <c r="F21" s="264"/>
      <c r="G21" s="264"/>
      <c r="H21" s="264"/>
      <c r="I21" s="292"/>
      <c r="J21" s="108" t="s">
        <v>198</v>
      </c>
    </row>
    <row r="22" spans="1:10" ht="22.5" customHeight="1">
      <c r="A22" s="293" t="s">
        <v>217</v>
      </c>
      <c r="B22" s="264"/>
      <c r="C22" s="293" t="s">
        <v>291</v>
      </c>
      <c r="D22" s="264"/>
      <c r="E22" s="264"/>
      <c r="F22" s="264"/>
      <c r="G22" s="264"/>
      <c r="H22" s="264"/>
      <c r="I22" s="292"/>
      <c r="J22" s="108" t="s">
        <v>234</v>
      </c>
    </row>
    <row r="23" spans="2:10" ht="22.5" customHeight="1">
      <c r="B23" s="264"/>
      <c r="C23" s="264"/>
      <c r="D23" s="264"/>
      <c r="E23" s="264"/>
      <c r="F23" s="264"/>
      <c r="G23" s="264"/>
      <c r="H23" s="264"/>
      <c r="I23" s="292"/>
      <c r="J23" s="108" t="s">
        <v>292</v>
      </c>
    </row>
    <row r="24" spans="1:10" ht="15" customHeight="1">
      <c r="A24" s="264"/>
      <c r="B24" s="264"/>
      <c r="C24" s="264"/>
      <c r="D24" s="264"/>
      <c r="E24" s="264"/>
      <c r="F24" s="264"/>
      <c r="G24" s="264"/>
      <c r="H24" s="264"/>
      <c r="I24" s="292"/>
      <c r="J24" s="108"/>
    </row>
    <row r="25" spans="1:10" ht="30" customHeight="1">
      <c r="A25" s="294" t="s">
        <v>293</v>
      </c>
      <c r="B25" s="264"/>
      <c r="C25" s="264"/>
      <c r="D25" s="264"/>
      <c r="E25" s="264"/>
      <c r="F25" s="264"/>
      <c r="G25" s="264"/>
      <c r="H25" s="264"/>
      <c r="I25" s="292"/>
      <c r="J25" s="108"/>
    </row>
    <row r="26" spans="1:10" ht="15" customHeight="1">
      <c r="A26" s="294"/>
      <c r="B26" s="264"/>
      <c r="C26" s="264"/>
      <c r="D26" s="264"/>
      <c r="E26" s="264"/>
      <c r="F26" s="264"/>
      <c r="G26" s="264"/>
      <c r="H26" s="264"/>
      <c r="I26" s="292"/>
      <c r="J26" s="132"/>
    </row>
    <row r="27" spans="1:9" ht="15" customHeight="1">
      <c r="A27" s="295"/>
      <c r="B27" s="296"/>
      <c r="C27" s="297"/>
      <c r="D27" s="297"/>
      <c r="E27" s="297"/>
      <c r="F27" s="297"/>
      <c r="G27" s="298"/>
      <c r="H27" s="299"/>
      <c r="I27" s="292"/>
    </row>
    <row r="28" spans="1:9" ht="22.5" customHeight="1">
      <c r="A28" s="300" t="s">
        <v>294</v>
      </c>
      <c r="B28" s="467"/>
      <c r="C28" s="467"/>
      <c r="D28" s="301"/>
      <c r="E28" s="301"/>
      <c r="F28" s="301"/>
      <c r="G28" s="302"/>
      <c r="H28" s="303"/>
      <c r="I28" s="292"/>
    </row>
    <row r="29" spans="1:9" ht="30" customHeight="1">
      <c r="A29" s="300"/>
      <c r="B29" s="468"/>
      <c r="C29" s="468"/>
      <c r="D29" s="468"/>
      <c r="E29" s="468"/>
      <c r="F29" s="468"/>
      <c r="G29" s="468"/>
      <c r="H29" s="304"/>
      <c r="I29" s="292"/>
    </row>
    <row r="30" spans="1:9" ht="30" customHeight="1">
      <c r="A30" s="300"/>
      <c r="B30" s="469"/>
      <c r="C30" s="469"/>
      <c r="D30" s="469"/>
      <c r="E30" s="469"/>
      <c r="F30" s="469"/>
      <c r="G30" s="469"/>
      <c r="H30" s="304"/>
      <c r="I30" s="292"/>
    </row>
    <row r="31" spans="1:9" ht="15" customHeight="1">
      <c r="A31" s="300"/>
      <c r="B31" s="305"/>
      <c r="C31" s="305"/>
      <c r="D31" s="305"/>
      <c r="E31" s="305"/>
      <c r="F31" s="305"/>
      <c r="G31" s="305"/>
      <c r="H31" s="304"/>
      <c r="I31" s="292"/>
    </row>
    <row r="32" spans="1:9" ht="30" customHeight="1">
      <c r="A32" s="300" t="s">
        <v>29</v>
      </c>
      <c r="B32" s="470"/>
      <c r="C32" s="470"/>
      <c r="D32" s="470"/>
      <c r="E32" s="470"/>
      <c r="F32" s="470"/>
      <c r="G32" s="305" t="s">
        <v>295</v>
      </c>
      <c r="H32" s="304"/>
      <c r="I32" s="292"/>
    </row>
    <row r="33" spans="1:9" ht="15" customHeight="1">
      <c r="A33" s="306"/>
      <c r="B33" s="461"/>
      <c r="C33" s="461"/>
      <c r="D33" s="461"/>
      <c r="E33" s="461"/>
      <c r="F33" s="461"/>
      <c r="G33" s="461"/>
      <c r="H33" s="462"/>
      <c r="I33" s="292"/>
    </row>
    <row r="34" spans="1:9" ht="15" customHeight="1">
      <c r="A34" s="264"/>
      <c r="B34" s="264"/>
      <c r="C34" s="264"/>
      <c r="D34" s="264"/>
      <c r="E34" s="264"/>
      <c r="F34" s="264"/>
      <c r="G34" s="264"/>
      <c r="H34" s="264"/>
      <c r="I34" s="282"/>
    </row>
  </sheetData>
  <sheetProtection sheet="1"/>
  <mergeCells count="20">
    <mergeCell ref="B33:H33"/>
    <mergeCell ref="D13:E13"/>
    <mergeCell ref="A14:E14"/>
    <mergeCell ref="B28:C28"/>
    <mergeCell ref="B29:G29"/>
    <mergeCell ref="B30:G30"/>
    <mergeCell ref="B32:F32"/>
    <mergeCell ref="A8:B8"/>
    <mergeCell ref="C8:F8"/>
    <mergeCell ref="A9:B9"/>
    <mergeCell ref="C9:F9"/>
    <mergeCell ref="D11:E11"/>
    <mergeCell ref="D12:E12"/>
    <mergeCell ref="A3:H3"/>
    <mergeCell ref="A4:H4"/>
    <mergeCell ref="A5:H5"/>
    <mergeCell ref="A6:B6"/>
    <mergeCell ref="C6:H6"/>
    <mergeCell ref="A7:B7"/>
    <mergeCell ref="C7:H7"/>
  </mergeCells>
  <conditionalFormatting sqref="G11:G14 C6:H9">
    <cfRule type="cellIs" priority="1" dxfId="34" operator="equal" stopIfTrue="1">
      <formula>0</formula>
    </cfRule>
  </conditionalFormatting>
  <dataValidations count="2">
    <dataValidation type="list" allowBlank="1" showInputMessage="1" sqref="C6:H6">
      <formula1>$J$2:$J$26</formula1>
    </dataValidation>
    <dataValidation allowBlank="1" showInputMessage="1" showErrorMessage="1" imeMode="disabled" sqref="D11:E13"/>
  </dataValidations>
  <printOptions/>
  <pageMargins left="0.984251968503937" right="0.7874015748031497" top="0.984251968503937" bottom="0.984251968503937" header="0.5118110236220472" footer="0.5118110236220472"/>
  <pageSetup orientation="portrait" paperSize="9" scale="98"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dimension ref="B1:AM34"/>
  <sheetViews>
    <sheetView zoomScale="90" zoomScaleNormal="90" zoomScalePageLayoutView="0" workbookViewId="0" topLeftCell="A1">
      <selection activeCell="M9" sqref="M9"/>
    </sheetView>
  </sheetViews>
  <sheetFormatPr defaultColWidth="9.00390625" defaultRowHeight="13.5"/>
  <cols>
    <col min="1" max="1" width="2.00390625" style="307" customWidth="1"/>
    <col min="2" max="2" width="4.375" style="307" customWidth="1"/>
    <col min="3" max="6" width="9.00390625" style="307" bestFit="1" customWidth="1"/>
    <col min="7" max="7" width="10.25390625" style="307" bestFit="1" customWidth="1"/>
    <col min="8" max="12" width="4.00390625" style="307" customWidth="1"/>
    <col min="13" max="13" width="5.25390625" style="307" customWidth="1"/>
    <col min="14" max="16" width="9.00390625" style="307" bestFit="1" customWidth="1"/>
    <col min="17" max="24" width="3.875" style="307" customWidth="1"/>
    <col min="25" max="25" width="4.125" style="307" customWidth="1"/>
    <col min="26" max="28" width="7.125" style="307" customWidth="1"/>
    <col min="29" max="31" width="4.625" style="307" customWidth="1"/>
    <col min="32" max="32" width="9.00390625" style="307" bestFit="1" customWidth="1"/>
    <col min="33" max="36" width="5.375" style="307" customWidth="1"/>
    <col min="37" max="38" width="9.00390625" style="307" bestFit="1" customWidth="1"/>
    <col min="39" max="39" width="4.375" style="307" customWidth="1"/>
    <col min="40" max="40" width="9.00390625" style="307" bestFit="1" customWidth="1"/>
    <col min="41" max="16384" width="9.00390625" style="307" customWidth="1"/>
  </cols>
  <sheetData>
    <row r="1" spans="3:13" ht="33.75" customHeight="1">
      <c r="C1" s="309" t="s">
        <v>127</v>
      </c>
      <c r="M1" s="310" t="s">
        <v>296</v>
      </c>
    </row>
    <row r="2" spans="2:36" s="308" customFormat="1" ht="11.25">
      <c r="B2" s="472" t="s">
        <v>297</v>
      </c>
      <c r="C2" s="472" t="s">
        <v>27</v>
      </c>
      <c r="D2" s="472" t="s">
        <v>122</v>
      </c>
      <c r="E2" s="472" t="s">
        <v>20</v>
      </c>
      <c r="F2" s="473" t="s">
        <v>131</v>
      </c>
      <c r="G2" s="474"/>
      <c r="H2" s="477" t="s">
        <v>226</v>
      </c>
      <c r="I2" s="477"/>
      <c r="J2" s="477" t="s">
        <v>176</v>
      </c>
      <c r="K2" s="477"/>
      <c r="M2" s="472" t="s">
        <v>297</v>
      </c>
      <c r="N2" s="472" t="s">
        <v>27</v>
      </c>
      <c r="O2" s="472" t="s">
        <v>122</v>
      </c>
      <c r="P2" s="488" t="s">
        <v>20</v>
      </c>
      <c r="Q2" s="471" t="s">
        <v>262</v>
      </c>
      <c r="R2" s="472"/>
      <c r="S2" s="472"/>
      <c r="T2" s="472"/>
      <c r="U2" s="472" t="s">
        <v>34</v>
      </c>
      <c r="V2" s="472"/>
      <c r="W2" s="472"/>
      <c r="X2" s="472"/>
      <c r="Y2" s="478" t="s">
        <v>298</v>
      </c>
      <c r="Z2" s="480" t="s">
        <v>241</v>
      </c>
      <c r="AA2" s="482" t="s">
        <v>288</v>
      </c>
      <c r="AB2" s="484" t="s">
        <v>246</v>
      </c>
      <c r="AC2" s="486" t="s">
        <v>299</v>
      </c>
      <c r="AD2" s="486"/>
      <c r="AE2" s="486"/>
      <c r="AF2" s="487"/>
      <c r="AG2" s="472" t="s">
        <v>300</v>
      </c>
      <c r="AH2" s="472"/>
      <c r="AI2" s="472" t="s">
        <v>301</v>
      </c>
      <c r="AJ2" s="472"/>
    </row>
    <row r="3" spans="2:36" s="308" customFormat="1" ht="11.25">
      <c r="B3" s="472"/>
      <c r="C3" s="472"/>
      <c r="D3" s="472"/>
      <c r="E3" s="472"/>
      <c r="F3" s="475"/>
      <c r="G3" s="476"/>
      <c r="H3" s="311" t="s">
        <v>181</v>
      </c>
      <c r="I3" s="311" t="s">
        <v>279</v>
      </c>
      <c r="J3" s="311" t="s">
        <v>181</v>
      </c>
      <c r="K3" s="311" t="s">
        <v>279</v>
      </c>
      <c r="M3" s="472"/>
      <c r="N3" s="472"/>
      <c r="O3" s="472"/>
      <c r="P3" s="488"/>
      <c r="Q3" s="313" t="s">
        <v>247</v>
      </c>
      <c r="R3" s="314" t="s">
        <v>302</v>
      </c>
      <c r="S3" s="314" t="s">
        <v>303</v>
      </c>
      <c r="T3" s="314" t="s">
        <v>174</v>
      </c>
      <c r="U3" s="314" t="s">
        <v>247</v>
      </c>
      <c r="V3" s="314" t="s">
        <v>302</v>
      </c>
      <c r="W3" s="314" t="s">
        <v>303</v>
      </c>
      <c r="X3" s="314" t="s">
        <v>174</v>
      </c>
      <c r="Y3" s="479"/>
      <c r="Z3" s="481"/>
      <c r="AA3" s="483"/>
      <c r="AB3" s="485"/>
      <c r="AC3" s="312" t="s">
        <v>207</v>
      </c>
      <c r="AD3" s="311" t="s">
        <v>304</v>
      </c>
      <c r="AE3" s="311" t="s">
        <v>61</v>
      </c>
      <c r="AF3" s="311" t="s">
        <v>305</v>
      </c>
      <c r="AG3" s="311" t="s">
        <v>306</v>
      </c>
      <c r="AH3" s="311" t="s">
        <v>307</v>
      </c>
      <c r="AI3" s="311" t="s">
        <v>306</v>
      </c>
      <c r="AJ3" s="311" t="s">
        <v>307</v>
      </c>
    </row>
    <row r="4" spans="2:36" s="308" customFormat="1" ht="20.25" customHeight="1">
      <c r="B4" s="315" t="e">
        <f>VLOOKUP(C4,$AL$11:$AM$34,2,0)</f>
        <v>#N/A</v>
      </c>
      <c r="C4" s="316">
        <f>IF('男子申込(様式1-1)'!$G$5=0,'女子申込(様式1-1)'!$G$5,'男子申込(様式1-1)'!$G$5)</f>
        <v>0</v>
      </c>
      <c r="D4" s="316">
        <f>IF('男子申込(様式1-1)'!$G$3=0,'女子申込(様式1-1)'!$G$3,'男子申込(様式1-1)'!$G$3)</f>
        <v>0</v>
      </c>
      <c r="E4" s="316">
        <f>IF('男子申込(様式1-1)'!$G$7=0,'女子申込(様式1-1)'!$G$7,'男子申込(様式1-1)'!$G$7)</f>
        <v>0</v>
      </c>
      <c r="F4" s="489">
        <f>IF('男子申込(様式1-1)'!S3='女子申込(様式1-1)'!S3,'男子申込(様式1-1)'!S3,'男子申込(様式1-1)'!S3&amp;'女子申込(様式1-1)'!S3)</f>
        <v>0</v>
      </c>
      <c r="G4" s="490"/>
      <c r="H4" s="316">
        <f>'男子申込(様式1-1)'!W37</f>
      </c>
      <c r="I4" s="316">
        <f>'女子申込(様式1-1)'!W37</f>
      </c>
      <c r="J4" s="316">
        <f>'男子申込(様式1-1)'!W36</f>
        <v>0</v>
      </c>
      <c r="K4" s="316">
        <f>'女子申込(様式1-1)'!W36</f>
        <v>0</v>
      </c>
      <c r="M4" s="315" t="e">
        <f>VLOOKUP(N4,$AL$11:$AM$34,2,0)</f>
        <v>#N/A</v>
      </c>
      <c r="N4" s="316">
        <f>IF('男子申込(様式1-1)'!$G$5=0,'女子申込(様式1-1)'!$G$5,'男子申込(様式1-1)'!$G$5)</f>
        <v>0</v>
      </c>
      <c r="O4" s="316">
        <f>IF('男子申込(様式1-1)'!$G$3=0,'女子申込(様式1-1)'!$G$3,'男子申込(様式1-1)'!$G$3)</f>
        <v>0</v>
      </c>
      <c r="P4" s="317">
        <f>IF('男子申込(様式1-1)'!$G$7=0,'女子申込(様式1-1)'!$G$7,'男子申込(様式1-1)'!$G$7)</f>
        <v>0</v>
      </c>
      <c r="Q4" s="319">
        <f>'男子申込(様式1-1)'!W33</f>
        <v>0</v>
      </c>
      <c r="R4" s="316">
        <f>'男子申込(様式1-1)'!W34</f>
        <v>0</v>
      </c>
      <c r="S4" s="316">
        <f>'男子申込(様式1-1)'!W35</f>
        <v>0</v>
      </c>
      <c r="T4" s="316">
        <f>'男子申込(様式1-1)'!W36</f>
        <v>0</v>
      </c>
      <c r="U4" s="320">
        <f>'女子申込(様式1-1)'!W33</f>
        <v>0</v>
      </c>
      <c r="V4" s="316">
        <f>'女子申込(様式1-1)'!W34</f>
        <v>0</v>
      </c>
      <c r="W4" s="316">
        <f>'女子申込(様式1-1)'!W35</f>
        <v>0</v>
      </c>
      <c r="X4" s="321">
        <f>'女子申込(様式1-1)'!W36</f>
        <v>0</v>
      </c>
      <c r="Y4" s="322">
        <f>Q4+R4+S4+U4+V4+W4</f>
        <v>0</v>
      </c>
      <c r="Z4" s="319">
        <f>Q4*1500+R4*2500+T4*2500+U4*1500+V4*2500+X4*2500</f>
        <v>0</v>
      </c>
      <c r="AA4" s="316">
        <f>Y4*400</f>
        <v>0</v>
      </c>
      <c r="AB4" s="322">
        <f>Z4+AA4</f>
        <v>0</v>
      </c>
      <c r="AC4" s="318">
        <f>'プロ申込等(様式3)'!D11</f>
        <v>0</v>
      </c>
      <c r="AD4" s="316">
        <f>'プロ申込等(様式3)'!D12</f>
        <v>0</v>
      </c>
      <c r="AE4" s="316">
        <f>'プロ申込等(様式3)'!D13</f>
        <v>0</v>
      </c>
      <c r="AF4" s="316">
        <f>'プロ申込等(様式3)'!G14</f>
        <v>0</v>
      </c>
      <c r="AG4" s="316"/>
      <c r="AH4" s="316"/>
      <c r="AI4" s="316"/>
      <c r="AJ4" s="316"/>
    </row>
    <row r="6" ht="33" customHeight="1">
      <c r="C6" s="310" t="s">
        <v>309</v>
      </c>
    </row>
    <row r="7" spans="2:33" ht="13.5">
      <c r="B7" s="491" t="s">
        <v>297</v>
      </c>
      <c r="C7" s="491" t="s">
        <v>27</v>
      </c>
      <c r="D7" s="491" t="s">
        <v>310</v>
      </c>
      <c r="E7" s="491" t="s">
        <v>20</v>
      </c>
      <c r="F7" s="491" t="s">
        <v>311</v>
      </c>
      <c r="G7" s="491"/>
      <c r="H7" s="491"/>
      <c r="I7" s="491"/>
      <c r="J7" s="491"/>
      <c r="K7" s="491"/>
      <c r="L7" s="491"/>
      <c r="M7" s="491"/>
      <c r="N7" s="491"/>
      <c r="O7" s="491"/>
      <c r="P7" s="491"/>
      <c r="Q7" s="491"/>
      <c r="R7" s="491"/>
      <c r="S7" s="491"/>
      <c r="T7" s="491"/>
      <c r="U7" s="491" t="s">
        <v>312</v>
      </c>
      <c r="V7" s="491"/>
      <c r="W7" s="491"/>
      <c r="X7" s="491"/>
      <c r="Y7" s="491"/>
      <c r="Z7" s="491"/>
      <c r="AA7" s="491"/>
      <c r="AB7" s="491"/>
      <c r="AC7" s="491"/>
      <c r="AD7" s="491"/>
      <c r="AE7" s="491"/>
      <c r="AF7" s="491"/>
      <c r="AG7" s="491"/>
    </row>
    <row r="8" spans="2:33" ht="13.5">
      <c r="B8" s="491"/>
      <c r="C8" s="491"/>
      <c r="D8" s="491"/>
      <c r="E8" s="491"/>
      <c r="F8" s="323" t="s">
        <v>184</v>
      </c>
      <c r="G8" s="323" t="s">
        <v>313</v>
      </c>
      <c r="H8" s="323" t="s">
        <v>261</v>
      </c>
      <c r="I8" s="323" t="s">
        <v>229</v>
      </c>
      <c r="J8" s="323" t="s">
        <v>266</v>
      </c>
      <c r="K8" s="323" t="s">
        <v>265</v>
      </c>
      <c r="L8" s="323" t="s">
        <v>237</v>
      </c>
      <c r="M8" s="323" t="s">
        <v>188</v>
      </c>
      <c r="N8" s="323" t="s">
        <v>314</v>
      </c>
      <c r="O8" s="323" t="s">
        <v>315</v>
      </c>
      <c r="P8" s="323" t="s">
        <v>308</v>
      </c>
      <c r="Q8" s="323" t="s">
        <v>19</v>
      </c>
      <c r="R8" s="323" t="s">
        <v>316</v>
      </c>
      <c r="S8" s="323" t="s">
        <v>47</v>
      </c>
      <c r="T8" s="324" t="s">
        <v>182</v>
      </c>
      <c r="U8" s="323" t="s">
        <v>184</v>
      </c>
      <c r="V8" s="323" t="s">
        <v>261</v>
      </c>
      <c r="W8" s="323" t="s">
        <v>229</v>
      </c>
      <c r="X8" s="323" t="s">
        <v>266</v>
      </c>
      <c r="Y8" s="323" t="s">
        <v>265</v>
      </c>
      <c r="Z8" s="323" t="s">
        <v>237</v>
      </c>
      <c r="AA8" s="323" t="s">
        <v>188</v>
      </c>
      <c r="AB8" s="323" t="s">
        <v>267</v>
      </c>
      <c r="AC8" s="323" t="s">
        <v>315</v>
      </c>
      <c r="AD8" s="323" t="s">
        <v>19</v>
      </c>
      <c r="AE8" s="323" t="s">
        <v>60</v>
      </c>
      <c r="AF8" s="323" t="s">
        <v>47</v>
      </c>
      <c r="AG8" s="324" t="s">
        <v>182</v>
      </c>
    </row>
    <row r="9" spans="2:38" ht="21.75" customHeight="1">
      <c r="B9" s="315" t="e">
        <f>VLOOKUP(C9,$AL$11:$AM$34,2,0)</f>
        <v>#N/A</v>
      </c>
      <c r="C9" s="316">
        <f>IF('男子申込(様式1-1)'!$G$5=0,'女子申込(様式1-1)'!$G$5,'男子申込(様式1-1)'!$G$5)</f>
        <v>0</v>
      </c>
      <c r="D9" s="325">
        <f>IF('男子申込(様式1-1)'!$L$3=0,'女子申込(様式1-1)'!$L$3,'男子申込(様式1-1)'!$L$3)</f>
        <v>0</v>
      </c>
      <c r="E9" s="316">
        <f>IF('男子申込(様式1-1)'!$G$7=0,'女子申込(様式1-1)'!$G$7,'男子申込(様式1-1)'!$G$7)</f>
        <v>0</v>
      </c>
      <c r="F9" s="326">
        <f>COUNTIF('男子申込(様式1-1)'!$P$11:$U$30,'集計(入力×）'!F8)</f>
        <v>0</v>
      </c>
      <c r="G9" s="326">
        <f>COUNTIF('男子申込(様式1-1)'!$P$11:$U$30,'集計(入力×）'!G8)</f>
        <v>0</v>
      </c>
      <c r="H9" s="326">
        <f>COUNTIF('男子申込(様式1-1)'!$P$11:$U$30,'集計(入力×）'!H8)</f>
        <v>0</v>
      </c>
      <c r="I9" s="326">
        <f>COUNTIF('男子申込(様式1-1)'!$P$11:$U$30,'集計(入力×）'!I8)</f>
        <v>0</v>
      </c>
      <c r="J9" s="326">
        <f>COUNTIF('男子申込(様式1-1)'!$P$11:$U$30,'集計(入力×）'!J8)</f>
        <v>0</v>
      </c>
      <c r="K9" s="326">
        <f>COUNTIF('男子申込(様式1-1)'!$P$11:$U$30,'集計(入力×）'!K8)</f>
        <v>0</v>
      </c>
      <c r="L9" s="326">
        <f>COUNTIF('男子申込(様式1-1)'!$P$11:$U$30,'集計(入力×）'!L8)</f>
        <v>0</v>
      </c>
      <c r="M9" s="326">
        <f>COUNTIF('男子申込(様式1-1)'!$P$11:$U$30,'集計(入力×）'!M8)</f>
        <v>0</v>
      </c>
      <c r="N9" s="326">
        <f>COUNTIF('男子申込(様式1-1)'!$P$11:$U$30,'集計(入力×）'!N8)</f>
        <v>0</v>
      </c>
      <c r="O9" s="326">
        <f>COUNTIF('男子申込(様式1-1)'!$P$11:$U$30,'集計(入力×）'!O8)</f>
        <v>0</v>
      </c>
      <c r="P9" s="326">
        <f>COUNTIF('男子申込(様式1-1)'!$P$11:$U$30,'集計(入力×）'!P8)</f>
        <v>0</v>
      </c>
      <c r="Q9" s="326">
        <f>COUNTIF('男子申込(様式1-1)'!$P$11:$U$30,'集計(入力×）'!Q8)</f>
        <v>0</v>
      </c>
      <c r="R9" s="326">
        <f>COUNTIF('男子申込(様式1-1)'!$P$11:$U$30,'集計(入力×）'!R8)</f>
        <v>0</v>
      </c>
      <c r="S9" s="326">
        <f>COUNTIF('男子申込(様式1-1)'!$P$11:$U$30,'集計(入力×）'!S8)</f>
        <v>0</v>
      </c>
      <c r="T9" s="326">
        <f>'男子申込(様式1-1)'!W36</f>
        <v>0</v>
      </c>
      <c r="U9" s="326">
        <f>COUNTIF('女子申込(様式1-1)'!$P$11:$U$30,'集計(入力×）'!U8)</f>
        <v>0</v>
      </c>
      <c r="V9" s="326">
        <f>COUNTIF('女子申込(様式1-1)'!$P$11:$U$30,'集計(入力×）'!V8)</f>
        <v>0</v>
      </c>
      <c r="W9" s="326">
        <f>COUNTIF('女子申込(様式1-1)'!$P$11:$U$30,'集計(入力×）'!W8)</f>
        <v>0</v>
      </c>
      <c r="X9" s="326">
        <f>COUNTIF('女子申込(様式1-1)'!$P$11:$U$30,'集計(入力×）'!X8)</f>
        <v>0</v>
      </c>
      <c r="Y9" s="326">
        <f>COUNTIF('女子申込(様式1-1)'!$P$11:$U$30,'集計(入力×）'!Y8)</f>
        <v>0</v>
      </c>
      <c r="Z9" s="326">
        <f>COUNTIF('女子申込(様式1-1)'!$P$11:$U$30,'集計(入力×）'!Z8)</f>
        <v>0</v>
      </c>
      <c r="AA9" s="326">
        <f>COUNTIF('女子申込(様式1-1)'!$P$11:$U$30,'集計(入力×）'!AA8)</f>
        <v>0</v>
      </c>
      <c r="AB9" s="326">
        <f>COUNTIF('女子申込(様式1-1)'!$P$11:$U$30,'集計(入力×）'!AB8)</f>
        <v>0</v>
      </c>
      <c r="AC9" s="326">
        <f>COUNTIF('女子申込(様式1-1)'!$P$11:$U$30,'集計(入力×）'!AC8)</f>
        <v>0</v>
      </c>
      <c r="AD9" s="326">
        <f>COUNTIF('女子申込(様式1-1)'!$P$11:$U$30,'集計(入力×）'!AD8)</f>
        <v>0</v>
      </c>
      <c r="AE9" s="326">
        <f>COUNTIF('女子申込(様式1-1)'!$P$11:$U$30,'集計(入力×）'!AE8)</f>
        <v>0</v>
      </c>
      <c r="AF9" s="326">
        <f>COUNTIF('女子申込(様式1-1)'!$P$11:$U$30,'集計(入力×）'!AF8)</f>
        <v>0</v>
      </c>
      <c r="AG9" s="326">
        <f>'女子申込(様式1-1)'!W36</f>
        <v>0</v>
      </c>
      <c r="AL9" s="327" t="s">
        <v>27</v>
      </c>
    </row>
    <row r="10" ht="13.5">
      <c r="AL10" s="328"/>
    </row>
    <row r="11" spans="38:39" ht="13.5">
      <c r="AL11" s="329" t="s">
        <v>192</v>
      </c>
      <c r="AM11" s="330">
        <v>1</v>
      </c>
    </row>
    <row r="12" spans="38:39" ht="13.5">
      <c r="AL12" s="329" t="s">
        <v>195</v>
      </c>
      <c r="AM12" s="330">
        <v>2</v>
      </c>
    </row>
    <row r="13" spans="38:39" ht="13.5">
      <c r="AL13" s="329" t="s">
        <v>201</v>
      </c>
      <c r="AM13" s="330">
        <v>3</v>
      </c>
    </row>
    <row r="14" spans="38:39" ht="13.5">
      <c r="AL14" s="329" t="s">
        <v>203</v>
      </c>
      <c r="AM14" s="330">
        <v>4</v>
      </c>
    </row>
    <row r="15" spans="38:39" ht="13.5">
      <c r="AL15" s="329" t="s">
        <v>52</v>
      </c>
      <c r="AM15" s="330">
        <v>5</v>
      </c>
    </row>
    <row r="16" spans="38:39" ht="13.5">
      <c r="AL16" s="329" t="s">
        <v>39</v>
      </c>
      <c r="AM16" s="330">
        <v>6</v>
      </c>
    </row>
    <row r="17" spans="38:39" ht="13.5">
      <c r="AL17" s="329" t="s">
        <v>212</v>
      </c>
      <c r="AM17" s="330">
        <v>7</v>
      </c>
    </row>
    <row r="18" spans="38:39" ht="13.5">
      <c r="AL18" s="329" t="s">
        <v>317</v>
      </c>
      <c r="AM18" s="330">
        <v>8</v>
      </c>
    </row>
    <row r="19" spans="38:39" ht="13.5">
      <c r="AL19" s="329" t="s">
        <v>318</v>
      </c>
      <c r="AM19" s="330">
        <v>9</v>
      </c>
    </row>
    <row r="20" spans="38:39" ht="13.5">
      <c r="AL20" s="329" t="s">
        <v>319</v>
      </c>
      <c r="AM20" s="330">
        <v>10</v>
      </c>
    </row>
    <row r="21" spans="38:39" ht="13.5">
      <c r="AL21" s="329" t="s">
        <v>320</v>
      </c>
      <c r="AM21" s="330">
        <v>11</v>
      </c>
    </row>
    <row r="22" spans="38:39" ht="13.5">
      <c r="AL22" s="329" t="s">
        <v>222</v>
      </c>
      <c r="AM22" s="330">
        <v>12</v>
      </c>
    </row>
    <row r="23" spans="38:39" ht="13.5">
      <c r="AL23" s="329" t="s">
        <v>225</v>
      </c>
      <c r="AM23" s="330">
        <v>13</v>
      </c>
    </row>
    <row r="24" spans="38:39" ht="13.5">
      <c r="AL24" s="329" t="s">
        <v>227</v>
      </c>
      <c r="AM24" s="330">
        <v>14</v>
      </c>
    </row>
    <row r="25" spans="38:39" ht="13.5">
      <c r="AL25" s="329" t="s">
        <v>79</v>
      </c>
      <c r="AM25" s="330">
        <v>15</v>
      </c>
    </row>
    <row r="26" spans="38:39" ht="13.5">
      <c r="AL26" s="329" t="s">
        <v>202</v>
      </c>
      <c r="AM26" s="330">
        <v>16</v>
      </c>
    </row>
    <row r="27" spans="38:39" ht="13.5">
      <c r="AL27" s="329" t="s">
        <v>230</v>
      </c>
      <c r="AM27" s="330">
        <v>17</v>
      </c>
    </row>
    <row r="28" spans="38:39" ht="13.5">
      <c r="AL28" s="329" t="s">
        <v>232</v>
      </c>
      <c r="AM28" s="330">
        <v>18</v>
      </c>
    </row>
    <row r="29" spans="38:39" ht="13.5">
      <c r="AL29" s="329" t="s">
        <v>231</v>
      </c>
      <c r="AM29" s="330">
        <v>19</v>
      </c>
    </row>
    <row r="30" spans="38:39" ht="13.5">
      <c r="AL30" s="329" t="s">
        <v>321</v>
      </c>
      <c r="AM30" s="330">
        <v>20</v>
      </c>
    </row>
    <row r="31" spans="38:39" ht="13.5">
      <c r="AL31" s="329" t="s">
        <v>233</v>
      </c>
      <c r="AM31" s="330">
        <v>21</v>
      </c>
    </row>
    <row r="32" spans="38:39" ht="13.5">
      <c r="AL32" s="329" t="s">
        <v>198</v>
      </c>
      <c r="AM32" s="330">
        <v>22</v>
      </c>
    </row>
    <row r="33" spans="38:39" ht="13.5">
      <c r="AL33" s="329" t="s">
        <v>234</v>
      </c>
      <c r="AM33" s="330">
        <v>23</v>
      </c>
    </row>
    <row r="34" spans="38:39" ht="13.5">
      <c r="AL34" s="331"/>
      <c r="AM34" s="330"/>
    </row>
  </sheetData>
  <sheetProtection/>
  <mergeCells count="27">
    <mergeCell ref="AG2:AH2"/>
    <mergeCell ref="AI2:AJ2"/>
    <mergeCell ref="F4:G4"/>
    <mergeCell ref="B7:B8"/>
    <mergeCell ref="C7:C8"/>
    <mergeCell ref="D7:D8"/>
    <mergeCell ref="E7:E8"/>
    <mergeCell ref="F7:T7"/>
    <mergeCell ref="U7:AG7"/>
    <mergeCell ref="U2:X2"/>
    <mergeCell ref="Y2:Y3"/>
    <mergeCell ref="Z2:Z3"/>
    <mergeCell ref="AA2:AA3"/>
    <mergeCell ref="AB2:AB3"/>
    <mergeCell ref="AC2:AF2"/>
    <mergeCell ref="J2:K2"/>
    <mergeCell ref="M2:M3"/>
    <mergeCell ref="N2:N3"/>
    <mergeCell ref="O2:O3"/>
    <mergeCell ref="P2:P3"/>
    <mergeCell ref="Q2:T2"/>
    <mergeCell ref="B2:B3"/>
    <mergeCell ref="C2:C3"/>
    <mergeCell ref="D2:D3"/>
    <mergeCell ref="E2:E3"/>
    <mergeCell ref="F2:G3"/>
    <mergeCell ref="H2:I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NANS21</dc:creator>
  <cp:keywords/>
  <dc:description/>
  <cp:lastModifiedBy>t11</cp:lastModifiedBy>
  <cp:lastPrinted>2022-08-09T14:02:00Z</cp:lastPrinted>
  <dcterms:created xsi:type="dcterms:W3CDTF">2012-02-04T14:07:05Z</dcterms:created>
  <dcterms:modified xsi:type="dcterms:W3CDTF">2022-08-18T08:24:28Z</dcterms:modified>
  <cp:category/>
  <cp:version/>
  <cp:contentType/>
  <cp:contentStatus/>
</cp:coreProperties>
</file>